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Bridport Town Council Files\Planning\Neighbourhood Plans\Evidence Base general\Evidence\Housing Evidence\"/>
    </mc:Choice>
  </mc:AlternateContent>
  <bookViews>
    <workbookView xWindow="0" yWindow="0" windowWidth="21390" windowHeight="8415" activeTab="3"/>
  </bookViews>
  <sheets>
    <sheet name="2011" sheetId="1" r:id="rId1"/>
    <sheet name="2001" sheetId="2" r:id="rId2"/>
    <sheet name="1991" sheetId="3" r:id="rId3"/>
    <sheet name="Trends" sheetId="4" r:id="rId4"/>
  </sheets>
  <calcPr calcId="152511"/>
</workbook>
</file>

<file path=xl/calcChain.xml><?xml version="1.0" encoding="utf-8"?>
<calcChain xmlns="http://schemas.openxmlformats.org/spreadsheetml/2006/main">
  <c r="E10" i="2" l="1"/>
  <c r="E11" i="2"/>
  <c r="E12" i="2"/>
  <c r="E13" i="2"/>
  <c r="E9" i="2"/>
  <c r="D12" i="4" l="1"/>
  <c r="D8" i="4"/>
  <c r="D7" i="4" s="1"/>
  <c r="H7" i="4" s="1"/>
  <c r="H8" i="4" s="1"/>
  <c r="I17" i="4"/>
  <c r="I16" i="4"/>
  <c r="E18" i="4"/>
  <c r="F18" i="4"/>
  <c r="G18" i="4"/>
  <c r="H18" i="4"/>
  <c r="D18" i="4"/>
  <c r="H17" i="4"/>
  <c r="H16" i="4"/>
  <c r="G17" i="4"/>
  <c r="G16" i="4"/>
  <c r="F17" i="4"/>
  <c r="F16" i="4"/>
  <c r="E17" i="4"/>
  <c r="E16" i="4"/>
  <c r="D17" i="4"/>
  <c r="D16" i="4"/>
  <c r="H13" i="4"/>
  <c r="H12" i="4"/>
  <c r="H22" i="4" s="1"/>
  <c r="G12" i="4"/>
  <c r="G22" i="4" s="1"/>
  <c r="F12" i="4"/>
  <c r="F22" i="4" s="1"/>
  <c r="F23" i="4" s="1"/>
  <c r="E12" i="4"/>
  <c r="E22" i="4" s="1"/>
  <c r="H11" i="4"/>
  <c r="H21" i="4" s="1"/>
  <c r="G11" i="4"/>
  <c r="G21" i="4" s="1"/>
  <c r="F11" i="4"/>
  <c r="F21" i="4" s="1"/>
  <c r="E11" i="4"/>
  <c r="E21" i="4" s="1"/>
  <c r="D11" i="4"/>
  <c r="D21" i="4" s="1"/>
  <c r="G7" i="4"/>
  <c r="F7" i="4"/>
  <c r="E7" i="4"/>
  <c r="E8" i="4" s="1"/>
  <c r="D6" i="4"/>
  <c r="H6" i="4"/>
  <c r="G6" i="4"/>
  <c r="F6" i="4"/>
  <c r="I6" i="4" s="1"/>
  <c r="E6" i="4"/>
  <c r="F14" i="3"/>
  <c r="E14" i="3"/>
  <c r="D14" i="3"/>
  <c r="C14" i="3"/>
  <c r="B14" i="3"/>
  <c r="H13" i="3"/>
  <c r="H14" i="3" s="1"/>
  <c r="H12" i="3"/>
  <c r="H11" i="3"/>
  <c r="H10" i="3"/>
  <c r="H9" i="3"/>
  <c r="H8" i="3"/>
  <c r="H7" i="3"/>
  <c r="D14" i="2"/>
  <c r="C14" i="2"/>
  <c r="B14" i="2"/>
  <c r="E14" i="2" l="1"/>
  <c r="I11" i="4"/>
  <c r="I21" i="4" s="1"/>
  <c r="H23" i="4"/>
  <c r="F13" i="4"/>
  <c r="D13" i="4"/>
  <c r="D22" i="4"/>
  <c r="D23" i="4" s="1"/>
  <c r="G23" i="4"/>
  <c r="G13" i="4"/>
  <c r="F8" i="4"/>
  <c r="E23" i="4"/>
  <c r="I12" i="4"/>
  <c r="E13" i="4"/>
  <c r="I18" i="4"/>
  <c r="I7" i="4"/>
  <c r="I8" i="4" s="1"/>
  <c r="G8" i="4"/>
  <c r="C17" i="1"/>
  <c r="B14" i="1"/>
  <c r="B17" i="1"/>
  <c r="B12" i="1"/>
  <c r="B13" i="1"/>
  <c r="B15" i="1"/>
  <c r="B16" i="1"/>
  <c r="B11" i="1"/>
  <c r="I13" i="4" l="1"/>
  <c r="I22" i="4"/>
  <c r="I23" i="4" s="1"/>
</calcChain>
</file>

<file path=xl/sharedStrings.xml><?xml version="1.0" encoding="utf-8"?>
<sst xmlns="http://schemas.openxmlformats.org/spreadsheetml/2006/main" count="97" uniqueCount="72">
  <si>
    <t>KS401EW - Dwellings, household spaces and accommodation type</t>
  </si>
  <si>
    <t>ONS Crown Copyright Reserved [from Nomis on 3 December 2018]</t>
  </si>
  <si>
    <t>population</t>
  </si>
  <si>
    <t>All dwellings; all household spaces</t>
  </si>
  <si>
    <t>units</t>
  </si>
  <si>
    <t>Household spaces and Dwellings</t>
  </si>
  <si>
    <t>date</t>
  </si>
  <si>
    <t>rural urban</t>
  </si>
  <si>
    <t>Total</t>
  </si>
  <si>
    <t>E04003493 : Allington</t>
  </si>
  <si>
    <t>E04003503 : Bothenhampton</t>
  </si>
  <si>
    <t>E04003506 : Bradpole</t>
  </si>
  <si>
    <t>E04003507 : Bridport</t>
  </si>
  <si>
    <t>E04003603 : Symondsbury</t>
  </si>
  <si>
    <t>Dwelling Type</t>
  </si>
  <si>
    <t>number</t>
  </si>
  <si>
    <t>%</t>
  </si>
  <si>
    <t>All categories: Dwelling type</t>
  </si>
  <si>
    <t>Unshared dwelling</t>
  </si>
  <si>
    <t>Shared dwelling: Two household spaces</t>
  </si>
  <si>
    <t>Shared dwelling: Three or more household spaces</t>
  </si>
  <si>
    <t>All categories: Household spaces</t>
  </si>
  <si>
    <t>Household spaces with at least one usual resident</t>
  </si>
  <si>
    <t>Household spaces with no usual residents</t>
  </si>
  <si>
    <t>In order to protect against disclosure of personal information, records have been swapped between different geographic areas. Some counts will be affected, particularly small counts at the lowest geographies.</t>
  </si>
  <si>
    <t>Total Bridport and surrounding parishes</t>
  </si>
  <si>
    <t>KS016 - Household spaces and accommodation type</t>
  </si>
  <si>
    <t>ONS Crown Copyright Reserved [from Nomis on 12 December 2018]</t>
  </si>
  <si>
    <t>All household spaces</t>
  </si>
  <si>
    <t>Household spaces</t>
  </si>
  <si>
    <t>parish 2001</t>
  </si>
  <si>
    <t>All household spaces - with residents</t>
  </si>
  <si>
    <t>All household spaces - with no residents - vacant</t>
  </si>
  <si>
    <t>All household spaces - with no residents - second residence/holiday accommodation</t>
  </si>
  <si>
    <t>19UH002 : Allington</t>
  </si>
  <si>
    <t>19UH012 : Bothenhampton</t>
  </si>
  <si>
    <t>19UH015 : Bradpole</t>
  </si>
  <si>
    <t>19UH016 : Bridport</t>
  </si>
  <si>
    <t>19UH112 : Symondsbury</t>
  </si>
  <si>
    <t>Cells in this dataset have been randomly adjusted to avoid the release of confidential data.</t>
  </si>
  <si>
    <t>1991 census - local base statistics</t>
  </si>
  <si>
    <t>Cell</t>
  </si>
  <si>
    <t>19UHFB Bothenhampton</t>
  </si>
  <si>
    <t>19UHFD Bradpole</t>
  </si>
  <si>
    <t>19UHFE Bridport North</t>
  </si>
  <si>
    <t>19UHFF Bridport South</t>
  </si>
  <si>
    <t>19UHGK Symondsbury</t>
  </si>
  <si>
    <t>Total Bridport and surrounding wards</t>
  </si>
  <si>
    <t>L54:1 (All types of occupancy : Total household spaces )</t>
  </si>
  <si>
    <t>L54:3 (Households with residents : Total household spaces )</t>
  </si>
  <si>
    <t>L54:11 (Vacant accommodation : Total household spaces )</t>
  </si>
  <si>
    <t>L54:13 (Vacant accommodation : new, never occupied : Total household spaces )</t>
  </si>
  <si>
    <t>L54:15 (Vacant accommodation : under improvement : Total household spaces )</t>
  </si>
  <si>
    <t>L54:17 (Vacant accommodation : other : Total household spaces )</t>
  </si>
  <si>
    <t>L54:19 (Accommodation not used as main residence : Total household spaces )</t>
  </si>
  <si>
    <t>Allington</t>
  </si>
  <si>
    <t>Bothenhampton
&amp; Walditch</t>
  </si>
  <si>
    <t>Bradpole</t>
  </si>
  <si>
    <t>Bridport</t>
  </si>
  <si>
    <t>Symondsbury</t>
  </si>
  <si>
    <t>NP Area</t>
  </si>
  <si>
    <t>1991</t>
  </si>
  <si>
    <t>All dwellings</t>
  </si>
  <si>
    <t>Holiday homes</t>
  </si>
  <si>
    <t>Percentage</t>
  </si>
  <si>
    <t>2001</t>
  </si>
  <si>
    <t>2011</t>
  </si>
  <si>
    <t>2021</t>
  </si>
  <si>
    <r>
      <rPr>
        <b/>
        <sz val="11"/>
        <color indexed="8"/>
        <rFont val="Calibri"/>
        <family val="2"/>
        <scheme val="minor"/>
      </rPr>
      <t>Note:</t>
    </r>
    <r>
      <rPr>
        <sz val="11"/>
        <color indexed="8"/>
        <rFont val="Calibri"/>
        <family val="2"/>
        <scheme val="minor"/>
      </rPr>
      <t xml:space="preserve"> the 1991 census combined Allington with Symondsbury. The figures have been separated using their relative proportions in 2001.</t>
    </r>
  </si>
  <si>
    <t>Second Home data from 1991, 2001, 2011 Census reports</t>
  </si>
  <si>
    <t>based on 2001-2011 rates of increase continuing unchanged</t>
  </si>
  <si>
    <t>Second or holiday homes as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</si>
</sst>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5" x14ac:knownFonts="1">
    <font>
      <sz val="11"/>
      <color indexed="8"/>
      <name val="Calibri"/>
      <family val="2"/>
      <scheme val="minor"/>
    </font>
    <font>
      <b/>
      <sz val="12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top"/>
    </xf>
    <xf numFmtId="3" fontId="8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0" fontId="10" fillId="0" borderId="0" xfId="0" applyFont="1"/>
    <xf numFmtId="0" fontId="0" fillId="0" borderId="0" xfId="0"/>
    <xf numFmtId="3" fontId="0" fillId="0" borderId="0" xfId="0" applyNumberFormat="1"/>
    <xf numFmtId="0" fontId="13" fillId="0" borderId="0" xfId="0" applyFont="1"/>
    <xf numFmtId="165" fontId="0" fillId="0" borderId="0" xfId="1" applyNumberFormat="1" applyFont="1"/>
    <xf numFmtId="0" fontId="12" fillId="0" borderId="0" xfId="0" applyNumberFormat="1" applyFont="1" applyAlignment="1">
      <alignment horizontal="left" vertical="top"/>
    </xf>
    <xf numFmtId="3" fontId="12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horizontal="right" vertical="top"/>
    </xf>
    <xf numFmtId="0" fontId="12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164" fontId="12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right" vertical="top"/>
    </xf>
    <xf numFmtId="0" fontId="12" fillId="2" borderId="0" xfId="0" applyFont="1" applyFill="1" applyAlignment="1">
      <alignment horizontal="left" vertical="center" wrapText="1"/>
    </xf>
    <xf numFmtId="3" fontId="0" fillId="2" borderId="0" xfId="0" applyNumberFormat="1" applyFill="1" applyAlignment="1">
      <alignment horizontal="right" wrapText="1"/>
    </xf>
    <xf numFmtId="3" fontId="13" fillId="2" borderId="0" xfId="0" applyNumberFormat="1" applyFont="1" applyFill="1"/>
    <xf numFmtId="0" fontId="2" fillId="0" borderId="0" xfId="0" applyNumberFormat="1" applyFont="1" applyAlignment="1">
      <alignment horizontal="right" vertical="top"/>
    </xf>
    <xf numFmtId="3" fontId="0" fillId="2" borderId="0" xfId="0" applyNumberFormat="1" applyFill="1"/>
    <xf numFmtId="4" fontId="12" fillId="0" borderId="0" xfId="0" applyNumberFormat="1" applyFont="1" applyAlignment="1">
      <alignment horizontal="right" vertical="top"/>
    </xf>
    <xf numFmtId="4" fontId="12" fillId="2" borderId="0" xfId="0" applyNumberFormat="1" applyFont="1" applyFill="1" applyAlignment="1">
      <alignment horizontal="right" vertical="top"/>
    </xf>
    <xf numFmtId="3" fontId="13" fillId="0" borderId="0" xfId="0" applyNumberFormat="1" applyFont="1" applyFill="1"/>
    <xf numFmtId="0" fontId="0" fillId="0" borderId="0" xfId="0" applyFill="1"/>
    <xf numFmtId="1" fontId="0" fillId="0" borderId="0" xfId="0" applyNumberFormat="1"/>
    <xf numFmtId="165" fontId="0" fillId="0" borderId="0" xfId="0" applyNumberForma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quotePrefix="1" applyFont="1"/>
    <xf numFmtId="0" fontId="14" fillId="0" borderId="0" xfId="0" applyFont="1"/>
    <xf numFmtId="0" fontId="4" fillId="0" borderId="0" xfId="0" applyFont="1" applyAlignment="1">
      <alignment horizontal="center" vertical="center" wrapText="1"/>
    </xf>
    <xf numFmtId="165" fontId="0" fillId="2" borderId="0" xfId="0" applyNumberFormat="1" applyFill="1"/>
    <xf numFmtId="0" fontId="4" fillId="0" borderId="0" xfId="0" applyFont="1" applyAlignment="1">
      <alignment horizontal="center" vertical="center" wrapText="1"/>
    </xf>
    <xf numFmtId="0" fontId="0" fillId="0" borderId="0" xfId="0"/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chemeClr val="tx1"/>
                </a:solidFill>
              </a:rPr>
              <a:t>Second Homes in Bridport NP Area</a:t>
            </a:r>
            <a:endParaRPr lang="en-GB" sz="1100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GB" sz="1100" baseline="0">
                <a:solidFill>
                  <a:schemeClr val="tx1"/>
                </a:solidFill>
              </a:rPr>
              <a:t>from ONS 1991, 2001, 2011 census data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GB" sz="1100" baseline="0">
                <a:solidFill>
                  <a:schemeClr val="tx1"/>
                </a:solidFill>
              </a:rPr>
              <a:t>Projection based on "best fit" to 1991-2011 variation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Trends!$D$4</c:f>
              <c:strCache>
                <c:ptCount val="1"/>
                <c:pt idx="0">
                  <c:v>Allington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trendline>
            <c:name>Allington trend</c:name>
            <c:spPr>
              <a:ln w="31750" cap="rnd">
                <a:solidFill>
                  <a:srgbClr val="7030A0"/>
                </a:solidFill>
                <a:prstDash val="sysDot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(Trends!$D$8,Trends!$D$13,Trends!$D$18)</c:f>
              <c:numCache>
                <c:formatCode>0.0%</c:formatCode>
                <c:ptCount val="3"/>
                <c:pt idx="0">
                  <c:v>3.6630036630036632E-2</c:v>
                </c:pt>
                <c:pt idx="1">
                  <c:v>3.6630036630036632E-2</c:v>
                </c:pt>
                <c:pt idx="2">
                  <c:v>8.6253369272237201E-2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Trends!$E$4</c:f>
              <c:strCache>
                <c:ptCount val="1"/>
                <c:pt idx="0">
                  <c:v>Bothenhampton
&amp; Walditch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name>Both'm &amp; Wald trend</c:name>
            <c:spPr>
              <a:ln w="317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(Trends!$E$8,Trends!$E$13,Trends!$E$18)</c:f>
              <c:numCache>
                <c:formatCode>0.0%</c:formatCode>
                <c:ptCount val="3"/>
                <c:pt idx="0">
                  <c:v>3.2805429864253395E-2</c:v>
                </c:pt>
                <c:pt idx="1">
                  <c:v>4.0337711069418386E-2</c:v>
                </c:pt>
                <c:pt idx="2">
                  <c:v>7.6086956521739135E-2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Trends!$F$4</c:f>
              <c:strCache>
                <c:ptCount val="1"/>
                <c:pt idx="0">
                  <c:v>Bradpole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trendline>
            <c:name>Bradpole trend</c:name>
            <c:spPr>
              <a:ln w="31750" cap="rnd">
                <a:solidFill>
                  <a:srgbClr val="92D050"/>
                </a:solidFill>
                <a:prstDash val="sysDot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(Trends!$F$8,Trends!$F$13,Trends!$F$18)</c:f>
              <c:numCache>
                <c:formatCode>0.0%</c:formatCode>
                <c:ptCount val="3"/>
                <c:pt idx="0">
                  <c:v>2.6205450733752619E-2</c:v>
                </c:pt>
                <c:pt idx="1">
                  <c:v>1.3182674199623353E-2</c:v>
                </c:pt>
                <c:pt idx="2">
                  <c:v>6.6021126760563376E-2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Trends!$G$4</c:f>
              <c:strCache>
                <c:ptCount val="1"/>
                <c:pt idx="0">
                  <c:v>Bridport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name>Bridport trend</c:name>
            <c:spPr>
              <a:ln w="317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(Trends!$G$8,Trends!$G$13,Trends!$G$18)</c:f>
              <c:numCache>
                <c:formatCode>0.0%</c:formatCode>
                <c:ptCount val="3"/>
                <c:pt idx="0">
                  <c:v>4.4113592500689275E-2</c:v>
                </c:pt>
                <c:pt idx="1">
                  <c:v>4.9176172370088721E-2</c:v>
                </c:pt>
                <c:pt idx="2">
                  <c:v>0.11787905346187555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Trends!$H$4</c:f>
              <c:strCache>
                <c:ptCount val="1"/>
                <c:pt idx="0">
                  <c:v>Symondsbury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trendline>
            <c:name>Symondsbury Trend</c:name>
            <c:spPr>
              <a:ln w="317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(Trends!$H$8,Trends!$H$13,Trends!$H$18)</c:f>
              <c:numCache>
                <c:formatCode>0.0%</c:formatCode>
                <c:ptCount val="3"/>
                <c:pt idx="0">
                  <c:v>0.13226139703853634</c:v>
                </c:pt>
                <c:pt idx="1">
                  <c:v>0.12341197822141561</c:v>
                </c:pt>
                <c:pt idx="2">
                  <c:v>0.16351118760757316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Trends!$I$4</c:f>
              <c:strCache>
                <c:ptCount val="1"/>
                <c:pt idx="0">
                  <c:v>NP Area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trendline>
            <c:name>NP Area trend</c:name>
            <c:spPr>
              <a:ln w="444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(Trends!$I$8,Trends!$I$13,Trends!$I$18)</c:f>
              <c:numCache>
                <c:formatCode>0.0%</c:formatCode>
                <c:ptCount val="3"/>
                <c:pt idx="0">
                  <c:v>4.6922220454906953E-2</c:v>
                </c:pt>
                <c:pt idx="1">
                  <c:v>4.7701899376540527E-2</c:v>
                </c:pt>
                <c:pt idx="2">
                  <c:v>0.10624033006704486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569696"/>
        <c:axId val="520566560"/>
      </c:lineChart>
      <c:catAx>
        <c:axId val="52056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66560"/>
        <c:crosses val="autoZero"/>
        <c:auto val="1"/>
        <c:lblAlgn val="ctr"/>
        <c:lblOffset val="100"/>
        <c:noMultiLvlLbl val="0"/>
      </c:catAx>
      <c:valAx>
        <c:axId val="5205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6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76352942983491E-2"/>
          <c:y val="0.72010914348043209"/>
          <c:w val="0.92955616823591358"/>
          <c:h val="0.278015015564914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ysClr val="windowText" lastClr="000000"/>
                </a:solidFill>
              </a:rPr>
              <a:t>Second Homes  in Bridport NP Area</a:t>
            </a:r>
            <a:endParaRPr lang="en-GB" sz="1100" baseline="0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GB" sz="1100" baseline="0">
                <a:solidFill>
                  <a:sysClr val="windowText" lastClr="000000"/>
                </a:solidFill>
              </a:rPr>
              <a:t>from ONS 1991, 2001, 2011 census data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GB" sz="1100" baseline="0">
                <a:solidFill>
                  <a:sysClr val="windowText" lastClr="000000"/>
                </a:solidFill>
              </a:rPr>
              <a:t>Projection to 2021 based on 2001-2011 rates of increase continuing unchanged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Trends!$D$4</c:f>
              <c:strCache>
                <c:ptCount val="1"/>
                <c:pt idx="0">
                  <c:v>Allington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(Trends!$D$8,Trends!$D$13,Trends!$D$18,Trends!$D$23)</c:f>
              <c:numCache>
                <c:formatCode>0.0%</c:formatCode>
                <c:ptCount val="4"/>
                <c:pt idx="0">
                  <c:v>3.6630036630036632E-2</c:v>
                </c:pt>
                <c:pt idx="1">
                  <c:v>3.6630036630036632E-2</c:v>
                </c:pt>
                <c:pt idx="2">
                  <c:v>8.6253369272237201E-2</c:v>
                </c:pt>
                <c:pt idx="3">
                  <c:v>0.11513859275053305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Trends!$E$4</c:f>
              <c:strCache>
                <c:ptCount val="1"/>
                <c:pt idx="0">
                  <c:v>Bothenhampton
&amp; Walditch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(Trends!$E$8,Trends!$E$13,Trends!$E$18,Trends!$E$23)</c:f>
              <c:numCache>
                <c:formatCode>0.0%</c:formatCode>
                <c:ptCount val="4"/>
                <c:pt idx="0">
                  <c:v>3.2805429864253395E-2</c:v>
                </c:pt>
                <c:pt idx="1">
                  <c:v>4.0337711069418386E-2</c:v>
                </c:pt>
                <c:pt idx="2">
                  <c:v>7.6086956521739135E-2</c:v>
                </c:pt>
                <c:pt idx="3">
                  <c:v>0.10945709281961472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Trends!$F$4</c:f>
              <c:strCache>
                <c:ptCount val="1"/>
                <c:pt idx="0">
                  <c:v>Bradpole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(Trends!$F$8,Trends!$F$13,Trends!$F$18,Trends!$F$23)</c:f>
              <c:numCache>
                <c:formatCode>0.0%</c:formatCode>
                <c:ptCount val="4"/>
                <c:pt idx="0">
                  <c:v>2.6205450733752619E-2</c:v>
                </c:pt>
                <c:pt idx="1">
                  <c:v>1.3182674199623353E-2</c:v>
                </c:pt>
                <c:pt idx="2">
                  <c:v>6.6021126760563376E-2</c:v>
                </c:pt>
                <c:pt idx="3">
                  <c:v>0.11239669421487604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Trends!$G$4</c:f>
              <c:strCache>
                <c:ptCount val="1"/>
                <c:pt idx="0">
                  <c:v>Bridport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(Trends!$G$8,Trends!$G$13,Trends!$G$18,Trends!$G$23)</c:f>
              <c:numCache>
                <c:formatCode>0.0%</c:formatCode>
                <c:ptCount val="4"/>
                <c:pt idx="0">
                  <c:v>4.4113592500689275E-2</c:v>
                </c:pt>
                <c:pt idx="1">
                  <c:v>4.9176172370088721E-2</c:v>
                </c:pt>
                <c:pt idx="2">
                  <c:v>0.11787905346187555</c:v>
                </c:pt>
                <c:pt idx="3">
                  <c:v>0.17017171522284391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Trends!$H$4</c:f>
              <c:strCache>
                <c:ptCount val="1"/>
                <c:pt idx="0">
                  <c:v>Symondsbury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(Trends!$H$8,Trends!$H$13,Trends!$H$18,Trends!$H$23)</c:f>
              <c:numCache>
                <c:formatCode>0.0%</c:formatCode>
                <c:ptCount val="4"/>
                <c:pt idx="0">
                  <c:v>0.13226139703853634</c:v>
                </c:pt>
                <c:pt idx="1">
                  <c:v>0.12341197822141561</c:v>
                </c:pt>
                <c:pt idx="2">
                  <c:v>0.16351118760757316</c:v>
                </c:pt>
                <c:pt idx="3">
                  <c:v>0.19967266775777415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Trends!$I$4</c:f>
              <c:strCache>
                <c:ptCount val="1"/>
                <c:pt idx="0">
                  <c:v>NP Area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(Trends!$I$8,Trends!$I$13,Trends!$I$18,Trends!$I$23)</c:f>
              <c:numCache>
                <c:formatCode>0.0%</c:formatCode>
                <c:ptCount val="4"/>
                <c:pt idx="0">
                  <c:v>4.6922220454906953E-2</c:v>
                </c:pt>
                <c:pt idx="1">
                  <c:v>4.7701899376540527E-2</c:v>
                </c:pt>
                <c:pt idx="2">
                  <c:v>0.10624033006704486</c:v>
                </c:pt>
                <c:pt idx="3">
                  <c:v>0.1531050493325595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566952"/>
        <c:axId val="520564992"/>
      </c:lineChart>
      <c:catAx>
        <c:axId val="52056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64992"/>
        <c:crosses val="autoZero"/>
        <c:auto val="1"/>
        <c:lblAlgn val="ctr"/>
        <c:lblOffset val="100"/>
        <c:noMultiLvlLbl val="0"/>
      </c:catAx>
      <c:valAx>
        <c:axId val="520564992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66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0918102242295853"/>
          <c:w val="1"/>
          <c:h val="0.17051440904912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chemeClr val="tx1"/>
                </a:solidFill>
              </a:rPr>
              <a:t>Second Homes in Bridport NP Area</a:t>
            </a:r>
            <a:endParaRPr lang="en-GB" sz="1100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GB" sz="1100" baseline="0">
                <a:solidFill>
                  <a:schemeClr val="tx1"/>
                </a:solidFill>
              </a:rPr>
              <a:t>from ONS 1991, 2001, 2011 census data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GB" sz="1100" baseline="0">
                <a:solidFill>
                  <a:schemeClr val="tx1"/>
                </a:solidFill>
              </a:rPr>
              <a:t>Projection based on "best fit" to 1991-2011 variation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396332668212877E-2"/>
          <c:y val="0.17472673836609046"/>
          <c:w val="0.9082201837296362"/>
          <c:h val="0.44061162289354361"/>
        </c:manualLayout>
      </c:layout>
      <c:lineChart>
        <c:grouping val="standard"/>
        <c:varyColors val="0"/>
        <c:ser>
          <c:idx val="0"/>
          <c:order val="0"/>
          <c:tx>
            <c:strRef>
              <c:f>Trends!$D$4</c:f>
              <c:strCache>
                <c:ptCount val="1"/>
                <c:pt idx="0">
                  <c:v>Allington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trendline>
            <c:name>Allington trend</c:name>
            <c:spPr>
              <a:ln w="19050" cap="rnd">
                <a:solidFill>
                  <a:srgbClr val="7030A0"/>
                </a:solidFill>
                <a:prstDash val="solid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(Trends!$D$8,Trends!$D$13,Trends!$D$18)</c:f>
              <c:numCache>
                <c:formatCode>0.0%</c:formatCode>
                <c:ptCount val="3"/>
                <c:pt idx="0">
                  <c:v>3.6630036630036632E-2</c:v>
                </c:pt>
                <c:pt idx="1">
                  <c:v>3.6630036630036632E-2</c:v>
                </c:pt>
                <c:pt idx="2">
                  <c:v>8.6253369272237201E-2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Trends!$E$4</c:f>
              <c:strCache>
                <c:ptCount val="1"/>
                <c:pt idx="0">
                  <c:v>Bothenhampton
&amp; Walditch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trendline>
            <c:name>Both'm &amp; Wald trend</c:nam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(Trends!$E$8,Trends!$E$13,Trends!$E$18)</c:f>
              <c:numCache>
                <c:formatCode>0.0%</c:formatCode>
                <c:ptCount val="3"/>
                <c:pt idx="0">
                  <c:v>3.2805429864253395E-2</c:v>
                </c:pt>
                <c:pt idx="1">
                  <c:v>4.0337711069418386E-2</c:v>
                </c:pt>
                <c:pt idx="2">
                  <c:v>7.6086956521739135E-2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Trends!$F$4</c:f>
              <c:strCache>
                <c:ptCount val="1"/>
                <c:pt idx="0">
                  <c:v>Bradpole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trendline>
            <c:name>Bradpole trend</c:name>
            <c:spPr>
              <a:ln w="19050" cap="rnd">
                <a:solidFill>
                  <a:srgbClr val="92D050"/>
                </a:solidFill>
                <a:prstDash val="solid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(Trends!$F$8,Trends!$F$13,Trends!$F$18)</c:f>
              <c:numCache>
                <c:formatCode>0.0%</c:formatCode>
                <c:ptCount val="3"/>
                <c:pt idx="0">
                  <c:v>2.6205450733752619E-2</c:v>
                </c:pt>
                <c:pt idx="1">
                  <c:v>1.3182674199623353E-2</c:v>
                </c:pt>
                <c:pt idx="2">
                  <c:v>6.6021126760563376E-2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Trends!$G$4</c:f>
              <c:strCache>
                <c:ptCount val="1"/>
                <c:pt idx="0">
                  <c:v>Bridport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name>Bridport trend</c:nam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(Trends!$G$8,Trends!$G$13,Trends!$G$18)</c:f>
              <c:numCache>
                <c:formatCode>0.0%</c:formatCode>
                <c:ptCount val="3"/>
                <c:pt idx="0">
                  <c:v>4.4113592500689275E-2</c:v>
                </c:pt>
                <c:pt idx="1">
                  <c:v>4.9176172370088721E-2</c:v>
                </c:pt>
                <c:pt idx="2">
                  <c:v>0.11787905346187555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Trends!$H$4</c:f>
              <c:strCache>
                <c:ptCount val="1"/>
                <c:pt idx="0">
                  <c:v>Symondsbury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trendline>
            <c:name>Symondsbury Trend</c:nam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(Trends!$H$8,Trends!$H$13,Trends!$H$18)</c:f>
              <c:numCache>
                <c:formatCode>0.0%</c:formatCode>
                <c:ptCount val="3"/>
                <c:pt idx="0">
                  <c:v>0.13226139703853634</c:v>
                </c:pt>
                <c:pt idx="1">
                  <c:v>0.12341197822141561</c:v>
                </c:pt>
                <c:pt idx="2">
                  <c:v>0.16351118760757316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Trends!$I$4</c:f>
              <c:strCache>
                <c:ptCount val="1"/>
                <c:pt idx="0">
                  <c:v>NP Area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trendline>
            <c:name>NP Area trend</c:name>
            <c:spPr>
              <a:ln w="3175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2"/>
            <c:forward val="1"/>
            <c:dispRSqr val="0"/>
            <c:dispEq val="0"/>
          </c:trendline>
          <c:cat>
            <c:strRef>
              <c:f>(Trends!$A$5,Trends!$A$10,Trends!$A$15,Trends!$A$20)</c:f>
              <c:strCache>
                <c:ptCount val="4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  <c:pt idx="3">
                  <c:v>2021</c:v>
                </c:pt>
              </c:strCache>
            </c:strRef>
          </c:cat>
          <c:val>
            <c:numRef>
              <c:f>(Trends!$I$8,Trends!$I$13,Trends!$I$18)</c:f>
              <c:numCache>
                <c:formatCode>0.0%</c:formatCode>
                <c:ptCount val="3"/>
                <c:pt idx="0">
                  <c:v>4.6922220454906953E-2</c:v>
                </c:pt>
                <c:pt idx="1">
                  <c:v>4.7701899376540527E-2</c:v>
                </c:pt>
                <c:pt idx="2">
                  <c:v>0.10624033006704486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567344"/>
        <c:axId val="520570088"/>
      </c:lineChart>
      <c:catAx>
        <c:axId val="52056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70088"/>
        <c:crosses val="autoZero"/>
        <c:auto val="1"/>
        <c:lblAlgn val="ctr"/>
        <c:lblOffset val="100"/>
        <c:noMultiLvlLbl val="0"/>
      </c:catAx>
      <c:valAx>
        <c:axId val="520570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6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4.076352942983491E-2"/>
          <c:y val="0.68964964346776914"/>
          <c:w val="0.92955616823591358"/>
          <c:h val="0.106026910034938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26</xdr:row>
      <xdr:rowOff>9524</xdr:rowOff>
    </xdr:from>
    <xdr:to>
      <xdr:col>7</xdr:col>
      <xdr:colOff>314325</xdr:colOff>
      <xdr:row>50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26</xdr:row>
      <xdr:rowOff>19050</xdr:rowOff>
    </xdr:from>
    <xdr:to>
      <xdr:col>15</xdr:col>
      <xdr:colOff>357188</xdr:colOff>
      <xdr:row>45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50</xdr:row>
      <xdr:rowOff>142875</xdr:rowOff>
    </xdr:from>
    <xdr:to>
      <xdr:col>7</xdr:col>
      <xdr:colOff>304800</xdr:colOff>
      <xdr:row>73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17" sqref="B17"/>
    </sheetView>
  </sheetViews>
  <sheetFormatPr defaultRowHeight="15" x14ac:dyDescent="0.25"/>
  <cols>
    <col min="1" max="1" width="43.7109375" customWidth="1" collapsed="1"/>
    <col min="2" max="2" width="18.42578125" style="10" customWidth="1"/>
    <col min="3" max="3" width="12.7109375" style="10" customWidth="1"/>
    <col min="4" max="13" width="14" customWidth="1" collapsed="1"/>
  </cols>
  <sheetData>
    <row r="1" spans="1:13" ht="15.75" x14ac:dyDescent="0.25">
      <c r="A1" s="1" t="s">
        <v>0</v>
      </c>
      <c r="B1" s="1"/>
      <c r="C1" s="1"/>
    </row>
    <row r="2" spans="1:13" x14ac:dyDescent="0.25">
      <c r="A2" s="2" t="s">
        <v>1</v>
      </c>
      <c r="B2" s="2"/>
      <c r="C2" s="2"/>
    </row>
    <row r="4" spans="1:13" x14ac:dyDescent="0.25">
      <c r="A4" s="3" t="s">
        <v>2</v>
      </c>
      <c r="B4" s="3" t="s">
        <v>3</v>
      </c>
      <c r="C4" s="3"/>
    </row>
    <row r="5" spans="1:13" x14ac:dyDescent="0.25">
      <c r="A5" s="3" t="s">
        <v>4</v>
      </c>
      <c r="B5" s="3" t="s">
        <v>5</v>
      </c>
      <c r="C5" s="3"/>
    </row>
    <row r="6" spans="1:13" x14ac:dyDescent="0.25">
      <c r="A6" s="3" t="s">
        <v>6</v>
      </c>
      <c r="B6" s="3">
        <v>2011</v>
      </c>
      <c r="C6" s="3"/>
    </row>
    <row r="7" spans="1:13" x14ac:dyDescent="0.25">
      <c r="A7" s="3" t="s">
        <v>7</v>
      </c>
      <c r="B7" s="3" t="s">
        <v>8</v>
      </c>
      <c r="C7" s="3"/>
    </row>
    <row r="9" spans="1:13" ht="25.9" customHeight="1" x14ac:dyDescent="0.25">
      <c r="A9" s="5" t="s">
        <v>14</v>
      </c>
      <c r="B9" s="47" t="s">
        <v>25</v>
      </c>
      <c r="C9" s="48"/>
      <c r="D9" s="45" t="s">
        <v>9</v>
      </c>
      <c r="E9" s="46"/>
      <c r="F9" s="45" t="s">
        <v>10</v>
      </c>
      <c r="G9" s="46"/>
      <c r="H9" s="45" t="s">
        <v>11</v>
      </c>
      <c r="I9" s="46"/>
      <c r="J9" s="45" t="s">
        <v>12</v>
      </c>
      <c r="K9" s="46"/>
      <c r="L9" s="45" t="s">
        <v>13</v>
      </c>
      <c r="M9" s="46"/>
    </row>
    <row r="10" spans="1:13" ht="25.9" customHeight="1" x14ac:dyDescent="0.25">
      <c r="B10" s="17" t="s">
        <v>15</v>
      </c>
      <c r="C10" s="18" t="s">
        <v>16</v>
      </c>
      <c r="D10" s="4" t="s">
        <v>15</v>
      </c>
      <c r="E10" s="4" t="s">
        <v>16</v>
      </c>
      <c r="F10" s="4" t="s">
        <v>15</v>
      </c>
      <c r="G10" s="4" t="s">
        <v>16</v>
      </c>
      <c r="H10" s="4" t="s">
        <v>15</v>
      </c>
      <c r="I10" s="4" t="s">
        <v>16</v>
      </c>
      <c r="J10" s="4" t="s">
        <v>15</v>
      </c>
      <c r="K10" s="4" t="s">
        <v>16</v>
      </c>
      <c r="L10" s="4" t="s">
        <v>15</v>
      </c>
      <c r="M10" s="4" t="s">
        <v>16</v>
      </c>
    </row>
    <row r="11" spans="1:13" x14ac:dyDescent="0.25">
      <c r="A11" s="6" t="s">
        <v>17</v>
      </c>
      <c r="B11" s="19">
        <f t="shared" ref="B11:B17" si="0">D11+F11+H11+J11+L11</f>
        <v>7756</v>
      </c>
      <c r="C11" s="19"/>
      <c r="D11" s="7">
        <v>371</v>
      </c>
      <c r="E11" s="8"/>
      <c r="F11" s="7">
        <v>1104</v>
      </c>
      <c r="G11" s="8"/>
      <c r="H11" s="7">
        <v>1136</v>
      </c>
      <c r="I11" s="8"/>
      <c r="J11" s="7">
        <v>4564</v>
      </c>
      <c r="K11" s="8"/>
      <c r="L11" s="7">
        <v>581</v>
      </c>
      <c r="M11" s="8"/>
    </row>
    <row r="12" spans="1:13" x14ac:dyDescent="0.25">
      <c r="A12" s="6" t="s">
        <v>18</v>
      </c>
      <c r="B12" s="19">
        <f t="shared" si="0"/>
        <v>7755</v>
      </c>
      <c r="C12" s="19"/>
      <c r="D12" s="7">
        <v>371</v>
      </c>
      <c r="E12" s="8"/>
      <c r="F12" s="7">
        <v>1104</v>
      </c>
      <c r="G12" s="8"/>
      <c r="H12" s="7">
        <v>1136</v>
      </c>
      <c r="I12" s="8"/>
      <c r="J12" s="7">
        <v>4563</v>
      </c>
      <c r="K12" s="8"/>
      <c r="L12" s="7">
        <v>581</v>
      </c>
      <c r="M12" s="8"/>
    </row>
    <row r="13" spans="1:13" x14ac:dyDescent="0.25">
      <c r="A13" s="6" t="s">
        <v>19</v>
      </c>
      <c r="B13" s="19">
        <f t="shared" si="0"/>
        <v>0</v>
      </c>
      <c r="C13" s="19"/>
      <c r="D13" s="7">
        <v>0</v>
      </c>
      <c r="E13" s="8"/>
      <c r="F13" s="7">
        <v>0</v>
      </c>
      <c r="G13" s="8"/>
      <c r="H13" s="7">
        <v>0</v>
      </c>
      <c r="I13" s="8"/>
      <c r="J13" s="7">
        <v>0</v>
      </c>
      <c r="K13" s="8"/>
      <c r="L13" s="7">
        <v>0</v>
      </c>
      <c r="M13" s="8"/>
    </row>
    <row r="14" spans="1:13" x14ac:dyDescent="0.25">
      <c r="A14" s="6" t="s">
        <v>20</v>
      </c>
      <c r="B14" s="19">
        <f t="shared" si="0"/>
        <v>1</v>
      </c>
      <c r="C14" s="19"/>
      <c r="D14" s="7">
        <v>0</v>
      </c>
      <c r="E14" s="8"/>
      <c r="F14" s="7">
        <v>0</v>
      </c>
      <c r="G14" s="8"/>
      <c r="H14" s="7">
        <v>0</v>
      </c>
      <c r="I14" s="8"/>
      <c r="J14" s="7">
        <v>1</v>
      </c>
      <c r="K14" s="8"/>
      <c r="L14" s="7">
        <v>0</v>
      </c>
      <c r="M14" s="8"/>
    </row>
    <row r="15" spans="1:13" x14ac:dyDescent="0.25">
      <c r="A15" s="6" t="s">
        <v>21</v>
      </c>
      <c r="B15" s="19">
        <f t="shared" si="0"/>
        <v>7759</v>
      </c>
      <c r="C15" s="19"/>
      <c r="D15" s="7">
        <v>371</v>
      </c>
      <c r="E15" s="8"/>
      <c r="F15" s="7">
        <v>1104</v>
      </c>
      <c r="G15" s="8"/>
      <c r="H15" s="7">
        <v>1136</v>
      </c>
      <c r="I15" s="8"/>
      <c r="J15" s="7">
        <v>4567</v>
      </c>
      <c r="K15" s="8"/>
      <c r="L15" s="7">
        <v>581</v>
      </c>
      <c r="M15" s="8"/>
    </row>
    <row r="16" spans="1:13" x14ac:dyDescent="0.25">
      <c r="A16" s="6" t="s">
        <v>22</v>
      </c>
      <c r="B16" s="19">
        <f t="shared" si="0"/>
        <v>6935</v>
      </c>
      <c r="C16" s="19"/>
      <c r="D16" s="7">
        <v>339</v>
      </c>
      <c r="E16" s="8"/>
      <c r="F16" s="7">
        <v>1020</v>
      </c>
      <c r="G16" s="8"/>
      <c r="H16" s="7">
        <v>1061</v>
      </c>
      <c r="I16" s="8"/>
      <c r="J16" s="7">
        <v>4029</v>
      </c>
      <c r="K16" s="8"/>
      <c r="L16" s="7">
        <v>486</v>
      </c>
      <c r="M16" s="8"/>
    </row>
    <row r="17" spans="1:13" s="12" customFormat="1" x14ac:dyDescent="0.25">
      <c r="A17" s="14" t="s">
        <v>23</v>
      </c>
      <c r="B17" s="20">
        <f t="shared" si="0"/>
        <v>824</v>
      </c>
      <c r="C17" s="21">
        <f>B17/B11*100</f>
        <v>10.624033006704487</v>
      </c>
      <c r="D17" s="15">
        <v>32</v>
      </c>
      <c r="E17" s="16">
        <v>8.6</v>
      </c>
      <c r="F17" s="15">
        <v>84</v>
      </c>
      <c r="G17" s="16">
        <v>7.6</v>
      </c>
      <c r="H17" s="15">
        <v>75</v>
      </c>
      <c r="I17" s="16">
        <v>6.6</v>
      </c>
      <c r="J17" s="15">
        <v>538</v>
      </c>
      <c r="K17" s="16">
        <v>11.8</v>
      </c>
      <c r="L17" s="15">
        <v>95</v>
      </c>
      <c r="M17" s="16">
        <v>16.399999999999999</v>
      </c>
    </row>
    <row r="19" spans="1:13" x14ac:dyDescent="0.25">
      <c r="A19" s="9" t="s">
        <v>24</v>
      </c>
      <c r="B19" s="9"/>
      <c r="C19" s="9"/>
    </row>
    <row r="21" spans="1:13" x14ac:dyDescent="0.25">
      <c r="A21" s="11"/>
    </row>
    <row r="22" spans="1:13" x14ac:dyDescent="0.25">
      <c r="A22" s="11"/>
    </row>
    <row r="24" spans="1:13" x14ac:dyDescent="0.25">
      <c r="A24" s="13"/>
    </row>
  </sheetData>
  <mergeCells count="6">
    <mergeCell ref="L9:M9"/>
    <mergeCell ref="B9:C9"/>
    <mergeCell ref="D9:E9"/>
    <mergeCell ref="F9:G9"/>
    <mergeCell ref="H9:I9"/>
    <mergeCell ref="J9:K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F1" sqref="F1"/>
    </sheetView>
  </sheetViews>
  <sheetFormatPr defaultRowHeight="15" x14ac:dyDescent="0.25"/>
  <cols>
    <col min="1" max="1" width="34.85546875" style="23" customWidth="1" collapsed="1"/>
    <col min="2" max="3" width="14" style="23" customWidth="1" collapsed="1"/>
    <col min="4" max="4" width="19" style="23" customWidth="1" collapsed="1"/>
    <col min="5" max="16384" width="9.140625" style="23"/>
  </cols>
  <sheetData>
    <row r="1" spans="1:5" ht="15.75" x14ac:dyDescent="0.25">
      <c r="A1" s="1" t="s">
        <v>26</v>
      </c>
    </row>
    <row r="2" spans="1:5" x14ac:dyDescent="0.25">
      <c r="A2" s="2" t="s">
        <v>27</v>
      </c>
    </row>
    <row r="4" spans="1:5" x14ac:dyDescent="0.25">
      <c r="A4" s="24" t="s">
        <v>2</v>
      </c>
      <c r="B4" s="24" t="s">
        <v>28</v>
      </c>
    </row>
    <row r="5" spans="1:5" x14ac:dyDescent="0.25">
      <c r="A5" s="24" t="s">
        <v>4</v>
      </c>
      <c r="B5" s="24" t="s">
        <v>29</v>
      </c>
    </row>
    <row r="6" spans="1:5" x14ac:dyDescent="0.25">
      <c r="A6" s="24" t="s">
        <v>6</v>
      </c>
      <c r="B6" s="24">
        <v>2001</v>
      </c>
    </row>
    <row r="8" spans="1:5" ht="63.75" x14ac:dyDescent="0.25">
      <c r="A8" s="25" t="s">
        <v>30</v>
      </c>
      <c r="B8" s="22" t="s">
        <v>31</v>
      </c>
      <c r="C8" s="22" t="s">
        <v>32</v>
      </c>
      <c r="D8" s="22" t="s">
        <v>33</v>
      </c>
      <c r="E8" s="43" t="s">
        <v>71</v>
      </c>
    </row>
    <row r="9" spans="1:5" x14ac:dyDescent="0.25">
      <c r="A9" s="26" t="s">
        <v>34</v>
      </c>
      <c r="B9" s="27">
        <v>256</v>
      </c>
      <c r="C9" s="27">
        <v>7</v>
      </c>
      <c r="D9" s="27">
        <v>10</v>
      </c>
      <c r="E9" s="38">
        <f>D9/SUM(B9:D9)</f>
        <v>3.6630036630036632E-2</v>
      </c>
    </row>
    <row r="10" spans="1:5" x14ac:dyDescent="0.25">
      <c r="A10" s="26" t="s">
        <v>35</v>
      </c>
      <c r="B10" s="27">
        <v>1013</v>
      </c>
      <c r="C10" s="27">
        <v>10</v>
      </c>
      <c r="D10" s="27">
        <v>43</v>
      </c>
      <c r="E10" s="38">
        <f t="shared" ref="E10:E14" si="0">D10/SUM(B10:D10)</f>
        <v>4.0337711069418386E-2</v>
      </c>
    </row>
    <row r="11" spans="1:5" x14ac:dyDescent="0.25">
      <c r="A11" s="26" t="s">
        <v>36</v>
      </c>
      <c r="B11" s="27">
        <v>1024</v>
      </c>
      <c r="C11" s="27">
        <v>24</v>
      </c>
      <c r="D11" s="27">
        <v>14</v>
      </c>
      <c r="E11" s="38">
        <f t="shared" si="0"/>
        <v>1.3182674199623353E-2</v>
      </c>
    </row>
    <row r="12" spans="1:5" x14ac:dyDescent="0.25">
      <c r="A12" s="26" t="s">
        <v>37</v>
      </c>
      <c r="B12" s="27">
        <v>3597</v>
      </c>
      <c r="C12" s="27">
        <v>154</v>
      </c>
      <c r="D12" s="27">
        <v>194</v>
      </c>
      <c r="E12" s="38">
        <f t="shared" si="0"/>
        <v>4.9176172370088721E-2</v>
      </c>
    </row>
    <row r="13" spans="1:5" x14ac:dyDescent="0.25">
      <c r="A13" s="26" t="s">
        <v>38</v>
      </c>
      <c r="B13" s="27">
        <v>470</v>
      </c>
      <c r="C13" s="27">
        <v>13</v>
      </c>
      <c r="D13" s="27">
        <v>68</v>
      </c>
      <c r="E13" s="38">
        <f t="shared" si="0"/>
        <v>0.12341197822141561</v>
      </c>
    </row>
    <row r="14" spans="1:5" ht="25.5" x14ac:dyDescent="0.25">
      <c r="A14" s="28" t="s">
        <v>25</v>
      </c>
      <c r="B14" s="29">
        <f>SUM(B9:B13)</f>
        <v>6360</v>
      </c>
      <c r="C14" s="29">
        <f>SUM(C9:C13)</f>
        <v>208</v>
      </c>
      <c r="D14" s="29">
        <f>SUM(D9:D13)</f>
        <v>329</v>
      </c>
      <c r="E14" s="44">
        <f t="shared" si="0"/>
        <v>4.7701899376540527E-2</v>
      </c>
    </row>
    <row r="15" spans="1:5" x14ac:dyDescent="0.25">
      <c r="A15" s="2" t="s">
        <v>39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14" sqref="H14"/>
    </sheetView>
  </sheetViews>
  <sheetFormatPr defaultRowHeight="15" x14ac:dyDescent="0.25"/>
  <cols>
    <col min="1" max="1" width="88.5703125" style="23" customWidth="1" collapsed="1"/>
    <col min="2" max="2" width="16.28515625" style="23" customWidth="1" collapsed="1"/>
    <col min="3" max="6" width="14" style="23" customWidth="1" collapsed="1"/>
    <col min="7" max="7" width="9.140625" style="23"/>
    <col min="8" max="8" width="17.5703125" style="23" customWidth="1"/>
    <col min="9" max="16384" width="9.140625" style="23"/>
  </cols>
  <sheetData>
    <row r="1" spans="1:8" ht="15.75" x14ac:dyDescent="0.25">
      <c r="A1" s="1" t="s">
        <v>40</v>
      </c>
    </row>
    <row r="2" spans="1:8" x14ac:dyDescent="0.25">
      <c r="A2" s="2" t="s">
        <v>27</v>
      </c>
    </row>
    <row r="4" spans="1:8" x14ac:dyDescent="0.25">
      <c r="A4" s="24" t="s">
        <v>6</v>
      </c>
      <c r="B4" s="24">
        <v>1991</v>
      </c>
    </row>
    <row r="6" spans="1:8" ht="38.25" x14ac:dyDescent="0.25">
      <c r="A6" s="25" t="s">
        <v>41</v>
      </c>
      <c r="B6" s="22" t="s">
        <v>42</v>
      </c>
      <c r="C6" s="22" t="s">
        <v>43</v>
      </c>
      <c r="D6" s="22" t="s">
        <v>44</v>
      </c>
      <c r="E6" s="22" t="s">
        <v>45</v>
      </c>
      <c r="F6" s="22" t="s">
        <v>46</v>
      </c>
      <c r="H6" s="28" t="s">
        <v>47</v>
      </c>
    </row>
    <row r="7" spans="1:8" s="12" customFormat="1" x14ac:dyDescent="0.25">
      <c r="A7" s="14" t="s">
        <v>48</v>
      </c>
      <c r="B7" s="15">
        <v>884</v>
      </c>
      <c r="C7" s="15">
        <v>954</v>
      </c>
      <c r="D7" s="15">
        <v>1948</v>
      </c>
      <c r="E7" s="15">
        <v>1679</v>
      </c>
      <c r="F7" s="15">
        <v>822</v>
      </c>
      <c r="H7" s="30">
        <f>SUM(B7:F7)</f>
        <v>6287</v>
      </c>
    </row>
    <row r="8" spans="1:8" s="12" customFormat="1" x14ac:dyDescent="0.25">
      <c r="A8" s="14" t="s">
        <v>49</v>
      </c>
      <c r="B8" s="15">
        <v>819</v>
      </c>
      <c r="C8" s="15">
        <v>860</v>
      </c>
      <c r="D8" s="15">
        <v>1782</v>
      </c>
      <c r="E8" s="15">
        <v>1450</v>
      </c>
      <c r="F8" s="15">
        <v>712</v>
      </c>
      <c r="H8" s="30">
        <f t="shared" ref="H8:H12" si="0">SUM(B8:F8)</f>
        <v>5623</v>
      </c>
    </row>
    <row r="9" spans="1:8" s="12" customFormat="1" x14ac:dyDescent="0.25">
      <c r="A9" s="14" t="s">
        <v>50</v>
      </c>
      <c r="B9" s="15">
        <v>36</v>
      </c>
      <c r="C9" s="15">
        <v>69</v>
      </c>
      <c r="D9" s="15">
        <v>128</v>
      </c>
      <c r="E9" s="15">
        <v>107</v>
      </c>
      <c r="F9" s="15">
        <v>29</v>
      </c>
      <c r="H9" s="30">
        <f t="shared" si="0"/>
        <v>369</v>
      </c>
    </row>
    <row r="10" spans="1:8" x14ac:dyDescent="0.25">
      <c r="A10" s="31" t="s">
        <v>51</v>
      </c>
      <c r="B10" s="27">
        <v>0</v>
      </c>
      <c r="C10" s="27">
        <v>41</v>
      </c>
      <c r="D10" s="27">
        <v>30</v>
      </c>
      <c r="E10" s="27">
        <v>0</v>
      </c>
      <c r="F10" s="27">
        <v>0</v>
      </c>
      <c r="H10" s="32">
        <f t="shared" si="0"/>
        <v>71</v>
      </c>
    </row>
    <row r="11" spans="1:8" x14ac:dyDescent="0.25">
      <c r="A11" s="31" t="s">
        <v>52</v>
      </c>
      <c r="B11" s="27">
        <v>6</v>
      </c>
      <c r="C11" s="27">
        <v>4</v>
      </c>
      <c r="D11" s="27">
        <v>14</v>
      </c>
      <c r="E11" s="27">
        <v>15</v>
      </c>
      <c r="F11" s="27">
        <v>12</v>
      </c>
      <c r="H11" s="32">
        <f t="shared" si="0"/>
        <v>51</v>
      </c>
    </row>
    <row r="12" spans="1:8" x14ac:dyDescent="0.25">
      <c r="A12" s="31" t="s">
        <v>53</v>
      </c>
      <c r="B12" s="27">
        <v>30</v>
      </c>
      <c r="C12" s="27">
        <v>24</v>
      </c>
      <c r="D12" s="27">
        <v>84</v>
      </c>
      <c r="E12" s="27">
        <v>92</v>
      </c>
      <c r="F12" s="27">
        <v>17</v>
      </c>
      <c r="H12" s="32">
        <f t="shared" si="0"/>
        <v>247</v>
      </c>
    </row>
    <row r="13" spans="1:8" s="12" customFormat="1" x14ac:dyDescent="0.25">
      <c r="A13" s="14" t="s">
        <v>54</v>
      </c>
      <c r="B13" s="15">
        <v>29</v>
      </c>
      <c r="C13" s="15">
        <v>25</v>
      </c>
      <c r="D13" s="15">
        <v>38</v>
      </c>
      <c r="E13" s="15">
        <v>122</v>
      </c>
      <c r="F13" s="15">
        <v>81</v>
      </c>
      <c r="H13" s="30">
        <f>SUM(B13:F13)</f>
        <v>295</v>
      </c>
    </row>
    <row r="14" spans="1:8" s="12" customFormat="1" x14ac:dyDescent="0.25">
      <c r="A14" s="14"/>
      <c r="B14" s="33">
        <f>(B13+B9)/B7*100</f>
        <v>7.3529411764705888</v>
      </c>
      <c r="C14" s="33">
        <f t="shared" ref="C14:H14" si="1">(C13+C9)/C7*100</f>
        <v>9.8532494758909852</v>
      </c>
      <c r="D14" s="33">
        <f t="shared" si="1"/>
        <v>8.5215605749486656</v>
      </c>
      <c r="E14" s="33">
        <f t="shared" si="1"/>
        <v>13.639070875521146</v>
      </c>
      <c r="F14" s="33">
        <f t="shared" si="1"/>
        <v>13.381995133819952</v>
      </c>
      <c r="G14" s="33"/>
      <c r="H14" s="34">
        <f t="shared" si="1"/>
        <v>10.561476061714648</v>
      </c>
    </row>
    <row r="15" spans="1:8" s="12" customFormat="1" x14ac:dyDescent="0.25">
      <c r="A15" s="14"/>
      <c r="B15" s="15"/>
      <c r="C15" s="15"/>
      <c r="D15" s="15"/>
      <c r="E15" s="15"/>
      <c r="F15" s="15"/>
      <c r="H15" s="30"/>
    </row>
    <row r="16" spans="1:8" s="12" customFormat="1" x14ac:dyDescent="0.25">
      <c r="A16" s="14"/>
      <c r="B16" s="15"/>
      <c r="C16" s="15"/>
      <c r="D16" s="15"/>
      <c r="E16" s="15"/>
      <c r="F16" s="15"/>
      <c r="H16" s="35"/>
    </row>
    <row r="17" spans="1:8" s="12" customFormat="1" x14ac:dyDescent="0.25">
      <c r="A17" s="14"/>
      <c r="B17" s="15"/>
      <c r="C17" s="15"/>
      <c r="D17" s="15"/>
      <c r="E17" s="15"/>
      <c r="F17" s="15"/>
      <c r="H17" s="35"/>
    </row>
    <row r="18" spans="1:8" x14ac:dyDescent="0.25">
      <c r="H18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M22" sqref="M22"/>
    </sheetView>
  </sheetViews>
  <sheetFormatPr defaultRowHeight="15" x14ac:dyDescent="0.25"/>
  <cols>
    <col min="4" max="9" width="15.7109375" customWidth="1"/>
  </cols>
  <sheetData>
    <row r="1" spans="1:9" ht="18.75" x14ac:dyDescent="0.3">
      <c r="A1" s="42" t="s">
        <v>69</v>
      </c>
    </row>
    <row r="3" spans="1:9" x14ac:dyDescent="0.25">
      <c r="A3" t="s">
        <v>68</v>
      </c>
    </row>
    <row r="4" spans="1:9" s="39" customFormat="1" ht="30" x14ac:dyDescent="0.25">
      <c r="D4" s="40" t="s">
        <v>55</v>
      </c>
      <c r="E4" s="40" t="s">
        <v>56</v>
      </c>
      <c r="F4" s="39" t="s">
        <v>57</v>
      </c>
      <c r="G4" s="39" t="s">
        <v>58</v>
      </c>
      <c r="H4" s="40" t="s">
        <v>59</v>
      </c>
      <c r="I4" s="39" t="s">
        <v>60</v>
      </c>
    </row>
    <row r="5" spans="1:9" x14ac:dyDescent="0.25">
      <c r="A5" s="41" t="s">
        <v>61</v>
      </c>
    </row>
    <row r="6" spans="1:9" x14ac:dyDescent="0.25">
      <c r="A6" t="s">
        <v>62</v>
      </c>
      <c r="D6" s="37">
        <f>'1991'!F7*'2001'!B9/('2001'!B13+'2001'!B9)</f>
        <v>289.85123966942149</v>
      </c>
      <c r="E6" s="37">
        <f>'1991'!B7</f>
        <v>884</v>
      </c>
      <c r="F6" s="37">
        <f>'1991'!C7</f>
        <v>954</v>
      </c>
      <c r="G6" s="37">
        <f>'1991'!D7+'1991'!E7</f>
        <v>3627</v>
      </c>
      <c r="H6" s="37">
        <f>'1991'!F7*'2001'!B13/('2001'!B9+'2001'!B13)</f>
        <v>532.14876033057851</v>
      </c>
      <c r="I6" s="37">
        <f>SUM(D6:H6)</f>
        <v>6287</v>
      </c>
    </row>
    <row r="7" spans="1:9" x14ac:dyDescent="0.25">
      <c r="A7" t="s">
        <v>63</v>
      </c>
      <c r="D7" s="37">
        <f>D6*D8</f>
        <v>10.617261526352436</v>
      </c>
      <c r="E7" s="37">
        <f>'1991'!B13</f>
        <v>29</v>
      </c>
      <c r="F7" s="37">
        <f>'1991'!C13</f>
        <v>25</v>
      </c>
      <c r="G7" s="37">
        <f>'1991'!D13+'1991'!E13</f>
        <v>160</v>
      </c>
      <c r="H7" s="37">
        <f>'1991'!F13-Trends!D7</f>
        <v>70.382738473647564</v>
      </c>
      <c r="I7" s="37">
        <f>SUM(D7:H7)</f>
        <v>295</v>
      </c>
    </row>
    <row r="8" spans="1:9" x14ac:dyDescent="0.25">
      <c r="A8" t="s">
        <v>64</v>
      </c>
      <c r="D8" s="38">
        <f>('2001'!D9/('2001'!B9+'2001'!C9+'2001'!D9))</f>
        <v>3.6630036630036632E-2</v>
      </c>
      <c r="E8" s="38">
        <f t="shared" ref="E8:I8" si="0">E7/E6</f>
        <v>3.2805429864253395E-2</v>
      </c>
      <c r="F8" s="38">
        <f t="shared" si="0"/>
        <v>2.6205450733752619E-2</v>
      </c>
      <c r="G8" s="38">
        <f t="shared" si="0"/>
        <v>4.4113592500689275E-2</v>
      </c>
      <c r="H8" s="38">
        <f t="shared" si="0"/>
        <v>0.13226139703853634</v>
      </c>
      <c r="I8" s="38">
        <f t="shared" si="0"/>
        <v>4.6922220454906953E-2</v>
      </c>
    </row>
    <row r="10" spans="1:9" x14ac:dyDescent="0.25">
      <c r="A10" s="41" t="s">
        <v>65</v>
      </c>
    </row>
    <row r="11" spans="1:9" x14ac:dyDescent="0.25">
      <c r="A11" s="23" t="s">
        <v>62</v>
      </c>
      <c r="D11" s="11">
        <f>'2001'!B9+'2001'!C9++'2001'!D9</f>
        <v>273</v>
      </c>
      <c r="E11" s="11">
        <f>'2001'!B10+'2001'!C10+'2001'!D10</f>
        <v>1066</v>
      </c>
      <c r="F11" s="11">
        <f>'2001'!B11+'2001'!C11+'2001'!D11</f>
        <v>1062</v>
      </c>
      <c r="G11" s="11">
        <f>'2001'!B12+'2001'!C12+'2001'!D12</f>
        <v>3945</v>
      </c>
      <c r="H11" s="11">
        <f>'2001'!B13+'2001'!C13+'2001'!D13</f>
        <v>551</v>
      </c>
      <c r="I11" s="11">
        <f>SUM(D11:H11)</f>
        <v>6897</v>
      </c>
    </row>
    <row r="12" spans="1:9" x14ac:dyDescent="0.25">
      <c r="A12" s="23" t="s">
        <v>63</v>
      </c>
      <c r="D12" s="11">
        <f>'2001'!D9</f>
        <v>10</v>
      </c>
      <c r="E12" s="11">
        <f>'2001'!D10</f>
        <v>43</v>
      </c>
      <c r="F12" s="11">
        <f>'2001'!D11</f>
        <v>14</v>
      </c>
      <c r="G12" s="11">
        <f>'2001'!D12</f>
        <v>194</v>
      </c>
      <c r="H12" s="11">
        <f>'2001'!D13</f>
        <v>68</v>
      </c>
      <c r="I12" s="11">
        <f>SUM(D12:H12)</f>
        <v>329</v>
      </c>
    </row>
    <row r="13" spans="1:9" x14ac:dyDescent="0.25">
      <c r="A13" s="23" t="s">
        <v>64</v>
      </c>
      <c r="D13" s="38">
        <f>D12/D11</f>
        <v>3.6630036630036632E-2</v>
      </c>
      <c r="E13" s="38">
        <f t="shared" ref="E13:I13" si="1">E12/E11</f>
        <v>4.0337711069418386E-2</v>
      </c>
      <c r="F13" s="38">
        <f t="shared" si="1"/>
        <v>1.3182674199623353E-2</v>
      </c>
      <c r="G13" s="38">
        <f t="shared" si="1"/>
        <v>4.9176172370088721E-2</v>
      </c>
      <c r="H13" s="38">
        <f t="shared" si="1"/>
        <v>0.12341197822141561</v>
      </c>
      <c r="I13" s="38">
        <f t="shared" si="1"/>
        <v>4.7701899376540527E-2</v>
      </c>
    </row>
    <row r="14" spans="1:9" x14ac:dyDescent="0.25">
      <c r="A14" s="23"/>
    </row>
    <row r="15" spans="1:9" x14ac:dyDescent="0.25">
      <c r="A15" s="41" t="s">
        <v>66</v>
      </c>
    </row>
    <row r="16" spans="1:9" x14ac:dyDescent="0.25">
      <c r="A16" s="23" t="s">
        <v>62</v>
      </c>
      <c r="D16" s="11">
        <f>'2011'!D11</f>
        <v>371</v>
      </c>
      <c r="E16" s="11">
        <f>'2011'!F11</f>
        <v>1104</v>
      </c>
      <c r="F16" s="11">
        <f>'2011'!H11</f>
        <v>1136</v>
      </c>
      <c r="G16" s="11">
        <f>'2011'!J11</f>
        <v>4564</v>
      </c>
      <c r="H16" s="11">
        <f>'2011'!L11</f>
        <v>581</v>
      </c>
      <c r="I16" s="11">
        <f>SUM(D16:H16)</f>
        <v>7756</v>
      </c>
    </row>
    <row r="17" spans="1:9" x14ac:dyDescent="0.25">
      <c r="A17" s="23" t="s">
        <v>63</v>
      </c>
      <c r="D17" s="11">
        <f>'2011'!D17</f>
        <v>32</v>
      </c>
      <c r="E17" s="11">
        <f>'2011'!F17</f>
        <v>84</v>
      </c>
      <c r="F17" s="11">
        <f>'2011'!H17</f>
        <v>75</v>
      </c>
      <c r="G17" s="11">
        <f>'2011'!J17</f>
        <v>538</v>
      </c>
      <c r="H17" s="11">
        <f>'2011'!L17</f>
        <v>95</v>
      </c>
      <c r="I17" s="11">
        <f>SUM(D17:H17)</f>
        <v>824</v>
      </c>
    </row>
    <row r="18" spans="1:9" x14ac:dyDescent="0.25">
      <c r="A18" s="23" t="s">
        <v>64</v>
      </c>
      <c r="D18" s="38">
        <f>D17/D16</f>
        <v>8.6253369272237201E-2</v>
      </c>
      <c r="E18" s="38">
        <f t="shared" ref="E18:I18" si="2">E17/E16</f>
        <v>7.6086956521739135E-2</v>
      </c>
      <c r="F18" s="38">
        <f t="shared" si="2"/>
        <v>6.6021126760563376E-2</v>
      </c>
      <c r="G18" s="38">
        <f t="shared" si="2"/>
        <v>0.11787905346187555</v>
      </c>
      <c r="H18" s="38">
        <f t="shared" si="2"/>
        <v>0.16351118760757316</v>
      </c>
      <c r="I18" s="38">
        <f t="shared" si="2"/>
        <v>0.10624033006704486</v>
      </c>
    </row>
    <row r="19" spans="1:9" x14ac:dyDescent="0.25">
      <c r="A19" s="23"/>
    </row>
    <row r="20" spans="1:9" x14ac:dyDescent="0.25">
      <c r="A20" s="41" t="s">
        <v>67</v>
      </c>
      <c r="B20" t="s">
        <v>70</v>
      </c>
    </row>
    <row r="21" spans="1:9" x14ac:dyDescent="0.25">
      <c r="A21" s="23" t="s">
        <v>62</v>
      </c>
      <c r="D21" s="11">
        <f>D16+(D16-D11)</f>
        <v>469</v>
      </c>
      <c r="E21" s="11">
        <f t="shared" ref="E21:I21" si="3">E16+(E16-E11)</f>
        <v>1142</v>
      </c>
      <c r="F21" s="11">
        <f t="shared" si="3"/>
        <v>1210</v>
      </c>
      <c r="G21" s="11">
        <f t="shared" si="3"/>
        <v>5183</v>
      </c>
      <c r="H21" s="11">
        <f t="shared" si="3"/>
        <v>611</v>
      </c>
      <c r="I21" s="11">
        <f t="shared" si="3"/>
        <v>8615</v>
      </c>
    </row>
    <row r="22" spans="1:9" x14ac:dyDescent="0.25">
      <c r="A22" s="23" t="s">
        <v>63</v>
      </c>
      <c r="D22" s="11">
        <f>D17+(D17-D12)</f>
        <v>54</v>
      </c>
      <c r="E22" s="11">
        <f t="shared" ref="E22:I22" si="4">E17+(E17-E12)</f>
        <v>125</v>
      </c>
      <c r="F22" s="11">
        <f t="shared" si="4"/>
        <v>136</v>
      </c>
      <c r="G22" s="11">
        <f t="shared" si="4"/>
        <v>882</v>
      </c>
      <c r="H22" s="11">
        <f t="shared" si="4"/>
        <v>122</v>
      </c>
      <c r="I22" s="11">
        <f t="shared" si="4"/>
        <v>1319</v>
      </c>
    </row>
    <row r="23" spans="1:9" x14ac:dyDescent="0.25">
      <c r="A23" s="23" t="s">
        <v>64</v>
      </c>
      <c r="D23" s="38">
        <f>D22/D21</f>
        <v>0.11513859275053305</v>
      </c>
      <c r="E23" s="38">
        <f t="shared" ref="E23:I23" si="5">E22/E21</f>
        <v>0.10945709281961472</v>
      </c>
      <c r="F23" s="38">
        <f t="shared" si="5"/>
        <v>0.11239669421487604</v>
      </c>
      <c r="G23" s="38">
        <f t="shared" si="5"/>
        <v>0.17017171522284391</v>
      </c>
      <c r="H23" s="38">
        <f t="shared" si="5"/>
        <v>0.19967266775777415</v>
      </c>
      <c r="I23" s="38">
        <f t="shared" si="5"/>
        <v>0.1531050493325595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2001</vt:lpstr>
      <vt:lpstr>1991</vt:lpstr>
      <vt:lpstr>Trends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DDixon</cp:lastModifiedBy>
  <dcterms:created xsi:type="dcterms:W3CDTF">2018-12-03T12:06:59Z</dcterms:created>
  <dcterms:modified xsi:type="dcterms:W3CDTF">2019-08-20T13:19:14Z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