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rawford\Documents\Neighbourhood Plan\Housing Working Group\DCC\"/>
    </mc:Choice>
  </mc:AlternateContent>
  <bookViews>
    <workbookView xWindow="0" yWindow="0" windowWidth="24840" windowHeight="12060" activeTab="2"/>
  </bookViews>
  <sheets>
    <sheet name="Population" sheetId="1" r:id="rId1"/>
    <sheet name="Bedrooms &amp; Tenure" sheetId="2" r:id="rId2"/>
    <sheet name="BANP" sheetId="3" r:id="rId3"/>
    <sheet name="LC4101EW" sheetId="4" r:id="rId4"/>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47" i="3" l="1"/>
  <c r="B43" i="3"/>
  <c r="C49" i="3" l="1"/>
  <c r="G49" i="3" s="1"/>
  <c r="A51" i="3"/>
  <c r="E43" i="3" l="1"/>
  <c r="D31" i="3"/>
  <c r="D28" i="3"/>
  <c r="B30" i="3"/>
  <c r="D30" i="3" s="1"/>
  <c r="B29" i="3"/>
  <c r="D29" i="3" s="1"/>
  <c r="G22" i="1"/>
  <c r="A9" i="3"/>
  <c r="A19" i="3" s="1"/>
  <c r="A53" i="3" s="1"/>
  <c r="B9" i="3"/>
  <c r="C9" i="3"/>
  <c r="D9" i="3"/>
  <c r="E9" i="3"/>
  <c r="F9" i="3"/>
  <c r="G9" i="3"/>
  <c r="A10" i="3"/>
  <c r="A20" i="3" s="1"/>
  <c r="A54" i="3" s="1"/>
  <c r="J54" i="3" s="1"/>
  <c r="B10" i="3"/>
  <c r="C10" i="3"/>
  <c r="D10" i="3"/>
  <c r="E10" i="3"/>
  <c r="F10" i="3"/>
  <c r="G10" i="3"/>
  <c r="A11" i="3"/>
  <c r="A21" i="3" s="1"/>
  <c r="A55" i="3" s="1"/>
  <c r="J55" i="3" s="1"/>
  <c r="B11" i="3"/>
  <c r="C11" i="3"/>
  <c r="D11" i="3"/>
  <c r="E11" i="3"/>
  <c r="F11" i="3"/>
  <c r="G11" i="3"/>
  <c r="L55" i="3" s="1"/>
  <c r="A12" i="3"/>
  <c r="A22" i="3" s="1"/>
  <c r="A56" i="3" s="1"/>
  <c r="J56" i="3" s="1"/>
  <c r="B12" i="3"/>
  <c r="C12" i="3"/>
  <c r="D12" i="3"/>
  <c r="E12" i="3"/>
  <c r="F12" i="3"/>
  <c r="G12" i="3"/>
  <c r="L56" i="3" s="1"/>
  <c r="A13" i="3"/>
  <c r="A23" i="3" s="1"/>
  <c r="A57" i="3" s="1"/>
  <c r="J57" i="3" s="1"/>
  <c r="B13" i="3"/>
  <c r="C13" i="3"/>
  <c r="D13" i="3"/>
  <c r="E13" i="3"/>
  <c r="F13" i="3"/>
  <c r="G13" i="3"/>
  <c r="L57" i="3" s="1"/>
  <c r="A14" i="3"/>
  <c r="A24" i="3" s="1"/>
  <c r="A58" i="3" s="1"/>
  <c r="J58" i="3" s="1"/>
  <c r="B14" i="3"/>
  <c r="C14" i="3"/>
  <c r="D14" i="3"/>
  <c r="E14" i="3"/>
  <c r="F14" i="3"/>
  <c r="G14" i="3"/>
  <c r="L58" i="3" s="1"/>
  <c r="B8" i="3"/>
  <c r="C8" i="3"/>
  <c r="D8" i="3"/>
  <c r="E8" i="3"/>
  <c r="F8" i="3"/>
  <c r="G8" i="3"/>
  <c r="A8" i="3"/>
  <c r="A18" i="3" s="1"/>
  <c r="A52" i="3" s="1"/>
  <c r="L54" i="3" l="1"/>
  <c r="E44" i="3"/>
  <c r="G43" i="3"/>
  <c r="E24" i="3"/>
  <c r="F22" i="3"/>
  <c r="D23" i="3"/>
  <c r="F21" i="3"/>
  <c r="B21" i="3"/>
  <c r="E20" i="3"/>
  <c r="B22" i="3"/>
  <c r="E21" i="3"/>
  <c r="C22" i="3"/>
  <c r="C23" i="3"/>
  <c r="D20" i="3"/>
  <c r="G24" i="3"/>
  <c r="B58" i="3" s="1"/>
  <c r="C24" i="3"/>
  <c r="F23" i="3"/>
  <c r="B23" i="3"/>
  <c r="E22" i="3"/>
  <c r="D21" i="3"/>
  <c r="G20" i="3"/>
  <c r="B54" i="3" s="1"/>
  <c r="C54" i="3" s="1"/>
  <c r="C20" i="3"/>
  <c r="G22" i="3"/>
  <c r="B56" i="3" s="1"/>
  <c r="G23" i="3"/>
  <c r="B57" i="3" s="1"/>
  <c r="D24" i="3"/>
  <c r="F24" i="3"/>
  <c r="B24" i="3"/>
  <c r="E23" i="3"/>
  <c r="D22" i="3"/>
  <c r="G21" i="3"/>
  <c r="B55" i="3" s="1"/>
  <c r="C21" i="3"/>
  <c r="F20" i="3"/>
  <c r="B20" i="3"/>
  <c r="C25" i="1"/>
  <c r="D25" i="1"/>
  <c r="E25" i="1" s="1"/>
  <c r="F25" i="1" s="1"/>
  <c r="G25" i="1" s="1"/>
  <c r="H25" i="1" s="1"/>
  <c r="I25" i="1" s="1"/>
  <c r="J25" i="1" s="1"/>
  <c r="K25" i="1" s="1"/>
  <c r="D24" i="1"/>
  <c r="E24" i="1"/>
  <c r="F24" i="1"/>
  <c r="C24" i="1"/>
  <c r="C23" i="1"/>
  <c r="D23" i="1"/>
  <c r="E23" i="1"/>
  <c r="B23" i="1"/>
  <c r="F23" i="1"/>
  <c r="G24" i="1" s="1"/>
  <c r="G44" i="3" l="1"/>
  <c r="E45" i="3"/>
  <c r="C57" i="3"/>
  <c r="C56" i="3"/>
  <c r="C58" i="3"/>
  <c r="C55" i="3"/>
  <c r="G28" i="2"/>
  <c r="G29" i="2"/>
  <c r="G30" i="2"/>
  <c r="G31" i="2"/>
  <c r="G32" i="2"/>
  <c r="G33" i="2"/>
  <c r="G34" i="2"/>
  <c r="G35" i="2"/>
  <c r="G36" i="2"/>
  <c r="G37" i="2"/>
  <c r="G38" i="2"/>
  <c r="G27" i="2"/>
  <c r="G11" i="2"/>
  <c r="G12" i="2"/>
  <c r="G13" i="2"/>
  <c r="G14" i="2"/>
  <c r="G15" i="2"/>
  <c r="G16" i="2"/>
  <c r="G10" i="2"/>
  <c r="E47" i="3" l="1"/>
  <c r="D55" i="3" s="1"/>
  <c r="F55" i="3" s="1"/>
  <c r="M55" i="3" s="1"/>
  <c r="N55" i="3" s="1"/>
  <c r="E46" i="3"/>
  <c r="D54" i="3" s="1"/>
  <c r="E56" i="3"/>
  <c r="F56" i="3" s="1"/>
  <c r="M56" i="3" s="1"/>
  <c r="N56" i="3" s="1"/>
  <c r="E58" i="3"/>
  <c r="F58" i="3" s="1"/>
  <c r="M58" i="3" s="1"/>
  <c r="N58" i="3" s="1"/>
  <c r="E57" i="3"/>
  <c r="F57" i="3" s="1"/>
  <c r="M57" i="3" s="1"/>
  <c r="N57" i="3" s="1"/>
  <c r="F54" i="3"/>
  <c r="L25" i="1"/>
  <c r="M25" i="1" s="1"/>
  <c r="N25" i="1" s="1"/>
  <c r="O25" i="1" s="1"/>
  <c r="P25" i="1" s="1"/>
  <c r="Q25" i="1" s="1"/>
  <c r="R25" i="1" s="1"/>
  <c r="S25" i="1" s="1"/>
  <c r="T25" i="1" s="1"/>
  <c r="U25" i="1" s="1"/>
  <c r="V25" i="1" s="1"/>
  <c r="W25" i="1" s="1"/>
  <c r="X25" i="1" s="1"/>
  <c r="Y25" i="1" s="1"/>
  <c r="Z25" i="1" s="1"/>
  <c r="AA25" i="1" s="1"/>
  <c r="AB25" i="1" s="1"/>
  <c r="AC25" i="1" s="1"/>
  <c r="AD25" i="1" s="1"/>
  <c r="AE25" i="1" s="1"/>
  <c r="AF25" i="1" s="1"/>
  <c r="AG25" i="1" s="1"/>
  <c r="AH25" i="1" s="1"/>
  <c r="AI25" i="1" s="1"/>
  <c r="AJ25" i="1" s="1"/>
  <c r="I24" i="1"/>
  <c r="J24" i="1"/>
  <c r="K24" i="1"/>
  <c r="L24" i="1"/>
  <c r="M24" i="1"/>
  <c r="N24" i="1"/>
  <c r="O24" i="1"/>
  <c r="P24" i="1"/>
  <c r="Q24" i="1"/>
  <c r="R24" i="1"/>
  <c r="S24" i="1"/>
  <c r="T24" i="1"/>
  <c r="U24" i="1"/>
  <c r="V24" i="1"/>
  <c r="W24" i="1"/>
  <c r="X24" i="1"/>
  <c r="Y24" i="1"/>
  <c r="Z24" i="1"/>
  <c r="AA24" i="1"/>
  <c r="AB24" i="1"/>
  <c r="AC24" i="1"/>
  <c r="AD24" i="1"/>
  <c r="AE24" i="1"/>
  <c r="AF24" i="1"/>
  <c r="AG24" i="1"/>
  <c r="AH24" i="1"/>
  <c r="AI24" i="1"/>
  <c r="AJ24" i="1"/>
  <c r="H24" i="1"/>
  <c r="H20" i="1"/>
  <c r="I20" i="1"/>
  <c r="J20" i="1"/>
  <c r="K20" i="1"/>
  <c r="L20" i="1"/>
  <c r="M20" i="1"/>
  <c r="N20" i="1"/>
  <c r="O20" i="1"/>
  <c r="P20" i="1"/>
  <c r="Q20" i="1"/>
  <c r="R20" i="1"/>
  <c r="S20" i="1"/>
  <c r="T20" i="1"/>
  <c r="U20" i="1"/>
  <c r="V20" i="1"/>
  <c r="W20" i="1"/>
  <c r="X20" i="1"/>
  <c r="Y20" i="1"/>
  <c r="Z20" i="1"/>
  <c r="AA20" i="1"/>
  <c r="AB20" i="1"/>
  <c r="AC20" i="1"/>
  <c r="AD20" i="1"/>
  <c r="AE20" i="1"/>
  <c r="AF20" i="1"/>
  <c r="AG20" i="1"/>
  <c r="AH20" i="1"/>
  <c r="AI20" i="1"/>
  <c r="AJ20" i="1"/>
  <c r="H22" i="1"/>
  <c r="I22" i="1"/>
  <c r="J22" i="1"/>
  <c r="K22" i="1"/>
  <c r="L22" i="1"/>
  <c r="M22" i="1"/>
  <c r="N22" i="1"/>
  <c r="O22" i="1"/>
  <c r="P22" i="1"/>
  <c r="Q22" i="1"/>
  <c r="R22" i="1"/>
  <c r="S22" i="1"/>
  <c r="T22" i="1"/>
  <c r="U22" i="1"/>
  <c r="V22" i="1"/>
  <c r="W22" i="1"/>
  <c r="X22" i="1"/>
  <c r="Y22" i="1"/>
  <c r="Z22" i="1"/>
  <c r="AA22" i="1"/>
  <c r="AB22" i="1"/>
  <c r="AC22" i="1"/>
  <c r="AD22" i="1"/>
  <c r="AE22" i="1"/>
  <c r="AF22" i="1"/>
  <c r="AG22" i="1"/>
  <c r="AH22" i="1"/>
  <c r="AI22" i="1"/>
  <c r="AJ22" i="1"/>
  <c r="H23" i="1"/>
  <c r="I23" i="1"/>
  <c r="J23" i="1"/>
  <c r="K23" i="1"/>
  <c r="L23" i="1"/>
  <c r="M23" i="1"/>
  <c r="N23" i="1"/>
  <c r="O23" i="1"/>
  <c r="P23" i="1"/>
  <c r="Q23" i="1"/>
  <c r="R23" i="1"/>
  <c r="S23" i="1"/>
  <c r="T23" i="1"/>
  <c r="U23" i="1"/>
  <c r="V23" i="1"/>
  <c r="W23" i="1"/>
  <c r="X23" i="1"/>
  <c r="Y23" i="1"/>
  <c r="Z23" i="1"/>
  <c r="AA23" i="1"/>
  <c r="AB23" i="1"/>
  <c r="AC23" i="1"/>
  <c r="AD23" i="1"/>
  <c r="AE23" i="1"/>
  <c r="AF23" i="1"/>
  <c r="AG23" i="1"/>
  <c r="AH23" i="1"/>
  <c r="AI23" i="1"/>
  <c r="AJ23" i="1"/>
  <c r="G23" i="1"/>
  <c r="G20" i="1"/>
  <c r="G54" i="3" l="1"/>
  <c r="M54" i="3"/>
  <c r="N54" i="3" s="1"/>
  <c r="G57" i="3"/>
  <c r="G58" i="3"/>
  <c r="G55" i="3"/>
  <c r="G56" i="3"/>
  <c r="F59" i="3"/>
  <c r="N59" i="3" l="1"/>
  <c r="O56" i="3" l="1"/>
  <c r="O58" i="3"/>
  <c r="O55" i="3"/>
  <c r="O57" i="3"/>
  <c r="O54" i="3"/>
</calcChain>
</file>

<file path=xl/comments1.xml><?xml version="1.0" encoding="utf-8"?>
<comments xmlns="http://schemas.openxmlformats.org/spreadsheetml/2006/main">
  <authors>
    <author/>
  </authors>
  <commentList>
    <comment ref="B10" authorId="0" shapeId="0">
      <text>
        <r>
          <rPr>
            <sz val="11"/>
            <color rgb="FF000000"/>
            <rFont val="Calibri"/>
            <family val="2"/>
          </rPr>
          <t>Value</t>
        </r>
      </text>
    </comment>
    <comment ref="A11" authorId="0" shapeId="0">
      <text>
        <r>
          <rPr>
            <sz val="11"/>
            <color rgb="FF000000"/>
            <rFont val="Calibri"/>
            <family val="2"/>
          </rPr>
          <t xml:space="preserve">Tenure provides information about whether a household rents or owns the accommodation that it occupies and, if rented, combines this with information about the type of landlord who owns or manages the accommodation. 'Owned: Owned with a mortgage or loan or shared ownership' includes 'Owned: Owned with a mortgage or loan' and 'Shared ownership (part owned and part rented)'.
'Rented: Private rented or living rent free' includes the groups 'Private rented: Other' and 'Living rent free'.
</t>
        </r>
      </text>
    </comment>
    <comment ref="A12" authorId="0" shapeId="0">
      <text>
        <r>
          <rPr>
            <sz val="11"/>
            <color rgb="FF000000"/>
            <rFont val="Calibri"/>
            <family val="2"/>
          </rPr>
          <t>Household composition classifies households according to the relationships between the household members. Households consisting of one family and no other usual residents are classified according to the type of family (married, same-sex civil partnership or cohabiting couple family, or lone parent family) and the number of dependent children. Other households are classified by the number of people, the number of dependent children, or whether the household consists only of students or only of people aged 65 and over. 
This definition is used in most results from the 2011 Census. In a small number of results an alternative classification is used that defines households by the age of the household members. It takes no account of the relationships between them. In results where this different definition is used it is clearly indicated.</t>
        </r>
      </text>
    </comment>
  </commentList>
</comments>
</file>

<file path=xl/sharedStrings.xml><?xml version="1.0" encoding="utf-8"?>
<sst xmlns="http://schemas.openxmlformats.org/spreadsheetml/2006/main" count="218" uniqueCount="156">
  <si>
    <t>Population Estimates and Forecasts</t>
  </si>
  <si>
    <t>West Dorset Ward Projections</t>
  </si>
  <si>
    <t>Components of Population Change</t>
  </si>
  <si>
    <t>Bridport North</t>
  </si>
  <si>
    <t>All Births</t>
  </si>
  <si>
    <t>All deaths</t>
  </si>
  <si>
    <t>Net migration</t>
  </si>
  <si>
    <t>Total</t>
  </si>
  <si>
    <t>Bridport South</t>
  </si>
  <si>
    <t>Bridport Neighbourhood Plan</t>
  </si>
  <si>
    <t>Net cumulative change</t>
  </si>
  <si>
    <t>QS411EW - Number of bedrooms</t>
  </si>
  <si>
    <t>ONS Crown Copyright Reserved [from Nomis on 7 February 2019]</t>
  </si>
  <si>
    <t>population</t>
  </si>
  <si>
    <t>All household spaces with at least one usual resident</t>
  </si>
  <si>
    <t>units</t>
  </si>
  <si>
    <t>Household spaces</t>
  </si>
  <si>
    <t>date</t>
  </si>
  <si>
    <t>rural urban</t>
  </si>
  <si>
    <t>Bedrooms</t>
  </si>
  <si>
    <t>E04003493 : Allington</t>
  </si>
  <si>
    <t>E04003503 : Bothenhampton</t>
  </si>
  <si>
    <t>E04003506 : Bradpole</t>
  </si>
  <si>
    <t>E04003507 : Bridport</t>
  </si>
  <si>
    <t>E04003603 : Symondsbury</t>
  </si>
  <si>
    <t>All categories: Number of bedrooms</t>
  </si>
  <si>
    <t>No bedrooms</t>
  </si>
  <si>
    <t>1 bedroom</t>
  </si>
  <si>
    <t>2 bedrooms</t>
  </si>
  <si>
    <t>3 bedrooms</t>
  </si>
  <si>
    <t>4 bedrooms</t>
  </si>
  <si>
    <t>5 or more bedrooms</t>
  </si>
  <si>
    <t>In order to protect against disclosure of personal information, records have been swapped between different geographic areas. Some counts will be affected, particularly small counts at the lowest geographies.</t>
  </si>
  <si>
    <t>KS402EW - Tenure</t>
  </si>
  <si>
    <t>All households</t>
  </si>
  <si>
    <t>Households</t>
  </si>
  <si>
    <t>Tenure</t>
  </si>
  <si>
    <t>Owned</t>
  </si>
  <si>
    <t>Owned: Owned outright</t>
  </si>
  <si>
    <t>Owned: Owned with a mortgage or loan</t>
  </si>
  <si>
    <t>Shared ownership (part owned and part rented)</t>
  </si>
  <si>
    <t>Social rented</t>
  </si>
  <si>
    <t>Social rented: Rented from council (Local Authority)</t>
  </si>
  <si>
    <t>Social rented: Other</t>
  </si>
  <si>
    <t>Private rented</t>
  </si>
  <si>
    <t>Private rented: Private landlord or letting agency</t>
  </si>
  <si>
    <t>Private rented: Other</t>
  </si>
  <si>
    <t>Living rent free</t>
  </si>
  <si>
    <t>CENSUS 2011</t>
  </si>
  <si>
    <t>Parish data</t>
  </si>
  <si>
    <t>Source: Mid Year Estimates (MYE 2012-17) from Office for National Statistics</t>
  </si>
  <si>
    <t xml:space="preserve">Data must be rounded to the nearest 10 if it is to appear in any report. </t>
  </si>
  <si>
    <r>
      <t xml:space="preserve">Projections are Experimental DCC 2017 based ward level projections and </t>
    </r>
    <r>
      <rPr>
        <b/>
        <sz val="11"/>
        <color rgb="FFFF0000"/>
        <rFont val="Calibri"/>
        <family val="2"/>
        <scheme val="minor"/>
      </rPr>
      <t xml:space="preserve">should be treated with caution as not official statistics. </t>
    </r>
  </si>
  <si>
    <t xml:space="preserve">Births and deaths figures for years 2012 to 2017 are actual numbers but migration data is generated by the Population Projection programme. </t>
  </si>
  <si>
    <t>*</t>
  </si>
  <si>
    <t>Allington</t>
  </si>
  <si>
    <t>Bothenhampton</t>
  </si>
  <si>
    <t>Bradpole</t>
  </si>
  <si>
    <t>Bridport</t>
  </si>
  <si>
    <t>Symondsbury</t>
  </si>
  <si>
    <t>Affordable proportion</t>
  </si>
  <si>
    <t>Min. Affordable rented</t>
  </si>
  <si>
    <t>Min. Affordable owned</t>
  </si>
  <si>
    <t>Max. Social rented</t>
  </si>
  <si>
    <t>NP Area housing allocation 2016-36</t>
  </si>
  <si>
    <t>affordable rented</t>
  </si>
  <si>
    <t>social rented</t>
  </si>
  <si>
    <t>HOME SIZE CALCULATIONS</t>
  </si>
  <si>
    <t>Pressures to change distribution</t>
  </si>
  <si>
    <t>One family only: Married or same-sex civil partnership couple: All children non-dependent</t>
  </si>
  <si>
    <t>One family only: Cohabiting couple: All children non-dependent</t>
  </si>
  <si>
    <t>One family only: Lone parent: All children non-dependent</t>
  </si>
  <si>
    <t>All categories: Tenure</t>
  </si>
  <si>
    <t>Owned or shared ownership: Total</t>
  </si>
  <si>
    <t>Owned: Owned with a mortgage or loan or shared ownership</t>
  </si>
  <si>
    <t>Rented or living rent free: Total</t>
  </si>
  <si>
    <t>Rented: Social rented</t>
  </si>
  <si>
    <t>Rented: Private rented or living rent free</t>
  </si>
  <si>
    <t>Source: ONS LC4101EW - Tenure by household composition for West Dorset</t>
  </si>
  <si>
    <t>LC4101EW - Tenure by household composition</t>
  </si>
  <si>
    <t>Source</t>
  </si>
  <si>
    <t xml:space="preserve">ONS Crown Copyright Reserved [from Nomis on 10 February 2019]
</t>
  </si>
  <si>
    <t>Population</t>
  </si>
  <si>
    <t>All Households</t>
  </si>
  <si>
    <t>Units</t>
  </si>
  <si>
    <t>2011</t>
  </si>
  <si>
    <t>geography</t>
  </si>
  <si>
    <t>West Dorset</t>
  </si>
  <si>
    <t>measures</t>
  </si>
  <si>
    <t>value</t>
  </si>
  <si>
    <t>Household Composition</t>
  </si>
  <si>
    <t>All categories: Household composition</t>
  </si>
  <si>
    <t>One person household: Total</t>
  </si>
  <si>
    <t>One person household: Aged 65 and over</t>
  </si>
  <si>
    <t>One person household: Other</t>
  </si>
  <si>
    <t>One family only: Total</t>
  </si>
  <si>
    <t>One family only: All aged 65 and over</t>
  </si>
  <si>
    <t>One family only: Married or same-sex civil partnership couple: Total</t>
  </si>
  <si>
    <t>One family only: Married or same-sex civil partnership couple: No children</t>
  </si>
  <si>
    <t>One family only: Married or same-sex civil partnership couple: Dependent children</t>
  </si>
  <si>
    <t>One family only: Cohabiting couple: Total</t>
  </si>
  <si>
    <t>One family only: Cohabiting couple: No children</t>
  </si>
  <si>
    <t>One family only: Cohabiting couple: Dependent children</t>
  </si>
  <si>
    <t>One family only: Lone parent: Total</t>
  </si>
  <si>
    <t>One family only: Lone parent: Dependent children</t>
  </si>
  <si>
    <t>Other household types: Total</t>
  </si>
  <si>
    <t>Other household types: With dependent children</t>
  </si>
  <si>
    <t>Other household types: Other (including all full-time students and all aged 65 and over)</t>
  </si>
  <si>
    <t xml:space="preserve">Cohabiting couple with  non-dependent children </t>
  </si>
  <si>
    <t xml:space="preserve">Married with  non-dependent children </t>
  </si>
  <si>
    <t>Lone parent with non-dependent children</t>
  </si>
  <si>
    <t>Assume non-dependent children living with parent(s) need a 1- or 2-bed property to move to.</t>
  </si>
  <si>
    <t>/ year</t>
  </si>
  <si>
    <t>Assume this need is to be met over:</t>
  </si>
  <si>
    <t>years</t>
  </si>
  <si>
    <t>p.a.</t>
  </si>
  <si>
    <t>Intended growth rate of NP Area over 2016-36 according to 2018 draft Local Plan:</t>
  </si>
  <si>
    <t>open-mkt</t>
  </si>
  <si>
    <t>Reduced 3-5 bed to match</t>
  </si>
  <si>
    <t>of NP Area housing allocation</t>
  </si>
  <si>
    <t>Potential need for homes for non-dependent children:</t>
  </si>
  <si>
    <t>Assumed proportion who would/could take it up:</t>
  </si>
  <si>
    <t>New distribn. percent</t>
  </si>
  <si>
    <t>New no. each type</t>
  </si>
  <si>
    <t>Std % of each type</t>
  </si>
  <si>
    <t>Std no. of each type</t>
  </si>
  <si>
    <t>Add extra 1-2 beds</t>
  </si>
  <si>
    <t>2011 Numbers (from supplied data)</t>
  </si>
  <si>
    <t>2011 Percentages (calculated)</t>
  </si>
  <si>
    <t>affordable homes of all types</t>
  </si>
  <si>
    <t>Open Market and Affordable split</t>
  </si>
  <si>
    <t>affordable owned - WDDC to clarify how this works in conjunction with other provisions</t>
  </si>
  <si>
    <t>New balance by end of Plan</t>
  </si>
  <si>
    <t>Added annually</t>
  </si>
  <si>
    <t>Start value 2011</t>
  </si>
  <si>
    <t>2036 (%)</t>
  </si>
  <si>
    <t>2036 value</t>
  </si>
  <si>
    <t>NP Area (from LC1401EW)</t>
  </si>
  <si>
    <t>Distribute between 1- and 2-bed.</t>
  </si>
  <si>
    <t>1-bed</t>
  </si>
  <si>
    <t>2-bed</t>
  </si>
  <si>
    <t>Affordable Rented Homes</t>
  </si>
  <si>
    <t>Bridport/Allington/Bradpole/Bothenhampton/Symondsbury/Walditch</t>
  </si>
  <si>
    <t xml:space="preserve">Count </t>
  </si>
  <si>
    <t>Couple requiring studios or 1 bedroom</t>
  </si>
  <si>
    <t>Single person requiring studios or 1 bedroom</t>
  </si>
  <si>
    <t>Family requiring 2 bedrooms</t>
  </si>
  <si>
    <t>Family requiring 3 bedrooms</t>
  </si>
  <si>
    <t>Family requiring 4 bedrooms</t>
  </si>
  <si>
    <t>Family requiring 4-5 bedrooms</t>
  </si>
  <si>
    <t>Grand Total</t>
  </si>
  <si>
    <t>Data supplied by WDDC, email 6 Feb 2019 (T.Rabbetts)</t>
  </si>
  <si>
    <t>Chart legend</t>
  </si>
  <si>
    <t>1 bedroom (couple)</t>
  </si>
  <si>
    <t>1 bedroom (single)</t>
  </si>
  <si>
    <t>4+ bedrooms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</si>
</sst>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0"/>
    <numFmt numFmtId="165" formatCode="_-* #,##0_-;\-* #,##0_-;_-* &quot;-&quot;??_-;_-@_-"/>
    <numFmt numFmtId="166" formatCode="0.0%"/>
  </numFmts>
  <fonts count="31" x14ac:knownFonts="1">
    <font>
      <sz val="11"/>
      <color theme="1"/>
      <name val="Calibri"/>
      <family val="2"/>
      <scheme val="minor"/>
    </font>
    <font>
      <b/>
      <sz val="11"/>
      <color theme="1"/>
      <name val="Calibri"/>
      <family val="2"/>
      <scheme val="minor"/>
    </font>
    <font>
      <b/>
      <sz val="16"/>
      <name val="Arial"/>
      <family val="2"/>
    </font>
    <font>
      <b/>
      <sz val="18"/>
      <name val="Arial"/>
      <family val="2"/>
    </font>
    <font>
      <sz val="18"/>
      <name val="Arial"/>
      <family val="2"/>
    </font>
    <font>
      <b/>
      <sz val="9"/>
      <color indexed="12"/>
      <name val="Arial"/>
      <family val="2"/>
    </font>
    <font>
      <sz val="9"/>
      <name val="Arial"/>
      <family val="2"/>
    </font>
    <font>
      <b/>
      <sz val="10"/>
      <color indexed="10"/>
      <name val="Arial"/>
      <family val="2"/>
    </font>
    <font>
      <b/>
      <i/>
      <sz val="9"/>
      <color indexed="12"/>
      <name val="Arial"/>
      <family val="2"/>
    </font>
    <font>
      <b/>
      <sz val="9"/>
      <color indexed="10"/>
      <name val="Arial"/>
      <family val="2"/>
    </font>
    <font>
      <b/>
      <sz val="14"/>
      <name val="Arial"/>
      <family val="2"/>
    </font>
    <font>
      <i/>
      <sz val="10"/>
      <name val="Arial"/>
      <family val="2"/>
    </font>
    <font>
      <i/>
      <sz val="9"/>
      <name val="Arial"/>
      <family val="2"/>
    </font>
    <font>
      <sz val="8"/>
      <name val="Arial"/>
      <family val="2"/>
    </font>
    <font>
      <b/>
      <sz val="14"/>
      <color theme="1"/>
      <name val="Arial"/>
      <family val="2"/>
    </font>
    <font>
      <b/>
      <sz val="12"/>
      <name val="Arial"/>
      <family val="2"/>
    </font>
    <font>
      <sz val="10"/>
      <name val="Arial"/>
      <family val="2"/>
    </font>
    <font>
      <b/>
      <sz val="10"/>
      <name val="Arial"/>
      <family val="2"/>
    </font>
    <font>
      <sz val="11"/>
      <color indexed="8"/>
      <name val="Calibri"/>
      <family val="2"/>
      <scheme val="minor"/>
    </font>
    <font>
      <b/>
      <sz val="11"/>
      <color rgb="FFFF0000"/>
      <name val="Calibri"/>
      <family val="2"/>
      <scheme val="minor"/>
    </font>
    <font>
      <sz val="11"/>
      <color theme="1"/>
      <name val="Calibri"/>
      <family val="2"/>
      <scheme val="minor"/>
    </font>
    <font>
      <sz val="9"/>
      <color theme="1"/>
      <name val="Arial"/>
      <family val="2"/>
    </font>
    <font>
      <b/>
      <sz val="10"/>
      <color rgb="FFFF0000"/>
      <name val="Arial"/>
      <family val="2"/>
    </font>
    <font>
      <b/>
      <sz val="14"/>
      <color rgb="FFFF0000"/>
      <name val="Calibri"/>
      <family val="2"/>
      <scheme val="minor"/>
    </font>
    <font>
      <i/>
      <sz val="11"/>
      <color theme="1"/>
      <name val="Calibri"/>
      <family val="2"/>
      <scheme val="minor"/>
    </font>
    <font>
      <b/>
      <sz val="10"/>
      <name val="Verdana"/>
      <family val="2"/>
    </font>
    <font>
      <sz val="10"/>
      <name val="Verdana"/>
      <family val="2"/>
    </font>
    <font>
      <b/>
      <sz val="14"/>
      <name val="Verdana"/>
      <family val="2"/>
    </font>
    <font>
      <sz val="11"/>
      <color rgb="FF000000"/>
      <name val="Calibri"/>
      <family val="2"/>
    </font>
    <font>
      <b/>
      <sz val="11"/>
      <color rgb="FF1F497D"/>
      <name val="Arial"/>
      <family val="2"/>
    </font>
    <font>
      <sz val="11"/>
      <color rgb="FF1F497D"/>
      <name val="Arial"/>
      <family val="2"/>
    </font>
  </fonts>
  <fills count="7">
    <fill>
      <patternFill patternType="none"/>
    </fill>
    <fill>
      <patternFill patternType="gray125"/>
    </fill>
    <fill>
      <patternFill patternType="solid">
        <fgColor rgb="FFC5C4B4"/>
        <bgColor rgb="FFFFFFFF"/>
      </patternFill>
    </fill>
    <fill>
      <patternFill patternType="solid">
        <fgColor rgb="FFDBDAC8"/>
        <bgColor rgb="FFFFFFFF"/>
      </patternFill>
    </fill>
    <fill>
      <patternFill patternType="solid">
        <fgColor rgb="FFF1F0DC"/>
        <bgColor rgb="FFFFFFFF"/>
      </patternFill>
    </fill>
    <fill>
      <patternFill patternType="solid">
        <fgColor rgb="FFDFE3E9"/>
        <bgColor rgb="FFFFFFFF"/>
      </patternFill>
    </fill>
    <fill>
      <patternFill patternType="solid">
        <fgColor rgb="FFF1F5FB"/>
        <bgColor rgb="FFFFFFFF"/>
      </patternFill>
    </fill>
  </fills>
  <borders count="18">
    <border>
      <left/>
      <right/>
      <top/>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theme="9" tint="-0.249977111117893"/>
      </left>
      <right style="thin">
        <color theme="9" tint="-0.249977111117893"/>
      </right>
      <top style="medium">
        <color theme="9" tint="-0.249977111117893"/>
      </top>
      <bottom style="thin">
        <color theme="9" tint="-0.249977111117893"/>
      </bottom>
      <diagonal/>
    </border>
    <border>
      <left style="thin">
        <color theme="9" tint="-0.249977111117893"/>
      </left>
      <right style="thin">
        <color theme="9" tint="-0.249977111117893"/>
      </right>
      <top style="medium">
        <color theme="9" tint="-0.249977111117893"/>
      </top>
      <bottom style="thin">
        <color theme="9" tint="-0.249977111117893"/>
      </bottom>
      <diagonal/>
    </border>
    <border>
      <left style="thin">
        <color theme="9" tint="-0.249977111117893"/>
      </left>
      <right style="medium">
        <color theme="9" tint="-0.249977111117893"/>
      </right>
      <top style="medium">
        <color theme="9" tint="-0.249977111117893"/>
      </top>
      <bottom style="thin">
        <color theme="9" tint="-0.249977111117893"/>
      </bottom>
      <diagonal/>
    </border>
    <border>
      <left style="medium">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style="medium">
        <color theme="9" tint="-0.249977111117893"/>
      </right>
      <top style="thin">
        <color theme="9" tint="-0.249977111117893"/>
      </top>
      <bottom style="thin">
        <color theme="9" tint="-0.249977111117893"/>
      </bottom>
      <diagonal/>
    </border>
    <border>
      <left style="medium">
        <color theme="9" tint="-0.249977111117893"/>
      </left>
      <right style="thin">
        <color theme="9" tint="-0.249977111117893"/>
      </right>
      <top style="thin">
        <color theme="9" tint="-0.249977111117893"/>
      </top>
      <bottom style="medium">
        <color theme="9" tint="-0.249977111117893"/>
      </bottom>
      <diagonal/>
    </border>
    <border>
      <left style="thin">
        <color theme="9" tint="-0.249977111117893"/>
      </left>
      <right style="thin">
        <color theme="9" tint="-0.249977111117893"/>
      </right>
      <top style="thin">
        <color theme="9" tint="-0.249977111117893"/>
      </top>
      <bottom style="medium">
        <color theme="9" tint="-0.249977111117893"/>
      </bottom>
      <diagonal/>
    </border>
    <border>
      <left style="thin">
        <color theme="9" tint="-0.249977111117893"/>
      </left>
      <right style="medium">
        <color theme="9" tint="-0.249977111117893"/>
      </right>
      <top style="thin">
        <color theme="9" tint="-0.249977111117893"/>
      </top>
      <bottom style="medium">
        <color theme="9" tint="-0.249977111117893"/>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3">
    <xf numFmtId="0" fontId="0" fillId="0" borderId="0"/>
    <xf numFmtId="0" fontId="18" fillId="0" borderId="0"/>
    <xf numFmtId="43" fontId="20" fillId="0" borderId="0" applyFont="0" applyFill="0" applyBorder="0" applyAlignment="0" applyProtection="0"/>
  </cellStyleXfs>
  <cellXfs count="102">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right"/>
    </xf>
    <xf numFmtId="0" fontId="5" fillId="0" borderId="0" xfId="0" applyFont="1" applyAlignment="1" applyProtection="1">
      <alignment horizontal="center"/>
      <protection locked="0"/>
    </xf>
    <xf numFmtId="0" fontId="6" fillId="0" borderId="0" xfId="0" applyFont="1" applyAlignment="1">
      <alignment horizontal="right"/>
    </xf>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0" fillId="0" borderId="0" xfId="0" applyProtection="1"/>
    <xf numFmtId="0" fontId="12" fillId="0" borderId="0" xfId="0" applyFont="1"/>
    <xf numFmtId="3" fontId="13" fillId="0" borderId="0" xfId="0" applyNumberFormat="1" applyFont="1"/>
    <xf numFmtId="0" fontId="6" fillId="0" borderId="0" xfId="0" applyFont="1"/>
    <xf numFmtId="3" fontId="0" fillId="0" borderId="0" xfId="0" applyNumberFormat="1"/>
    <xf numFmtId="0" fontId="1" fillId="0" borderId="0" xfId="0" applyFont="1"/>
    <xf numFmtId="0" fontId="14" fillId="0" borderId="0" xfId="0" applyFont="1"/>
    <xf numFmtId="0" fontId="15" fillId="0" borderId="0" xfId="0" applyFont="1" applyAlignment="1">
      <alignment horizontal="left" vertical="center"/>
    </xf>
    <xf numFmtId="0" fontId="16" fillId="0" borderId="0" xfId="0" applyFont="1"/>
    <xf numFmtId="0" fontId="16" fillId="0" borderId="0" xfId="0" applyFont="1" applyAlignment="1">
      <alignment horizontal="left" vertical="top"/>
    </xf>
    <xf numFmtId="0" fontId="17"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NumberFormat="1" applyFont="1" applyAlignment="1">
      <alignment horizontal="left" vertical="top"/>
    </xf>
    <xf numFmtId="3" fontId="16" fillId="0" borderId="0" xfId="0" applyNumberFormat="1" applyFont="1" applyAlignment="1">
      <alignment horizontal="right" vertical="top"/>
    </xf>
    <xf numFmtId="0" fontId="18" fillId="0" borderId="0" xfId="1"/>
    <xf numFmtId="0" fontId="15" fillId="0" borderId="0" xfId="1" applyFont="1" applyAlignment="1">
      <alignment horizontal="left" vertical="center"/>
    </xf>
    <xf numFmtId="0" fontId="16" fillId="0" borderId="0" xfId="1" applyFont="1"/>
    <xf numFmtId="0" fontId="16" fillId="0" borderId="0" xfId="1" applyFont="1" applyAlignment="1">
      <alignment horizontal="left" vertical="top"/>
    </xf>
    <xf numFmtId="0" fontId="17" fillId="0" borderId="0" xfId="1" applyFont="1" applyAlignment="1">
      <alignment horizontal="center" vertical="center" wrapText="1"/>
    </xf>
    <xf numFmtId="0" fontId="17" fillId="0" borderId="0" xfId="1" applyFont="1" applyAlignment="1">
      <alignment horizontal="left" vertical="center" wrapText="1"/>
    </xf>
    <xf numFmtId="0" fontId="16" fillId="0" borderId="0" xfId="1" applyNumberFormat="1" applyFont="1" applyAlignment="1">
      <alignment horizontal="left" vertical="top"/>
    </xf>
    <xf numFmtId="3" fontId="16" fillId="0" borderId="0" xfId="1" applyNumberFormat="1" applyFont="1" applyAlignment="1">
      <alignment horizontal="right" vertical="top"/>
    </xf>
    <xf numFmtId="0" fontId="17" fillId="0" borderId="0" xfId="1" applyFont="1" applyFill="1" applyAlignment="1">
      <alignment horizontal="center" vertical="center" wrapText="1"/>
    </xf>
    <xf numFmtId="0" fontId="1" fillId="0" borderId="0" xfId="0" applyFont="1" applyAlignment="1"/>
    <xf numFmtId="0" fontId="21" fillId="0" borderId="0" xfId="0" applyFont="1"/>
    <xf numFmtId="3" fontId="21" fillId="0" borderId="0" xfId="0" applyNumberFormat="1" applyFont="1"/>
    <xf numFmtId="0" fontId="21" fillId="0" borderId="0" xfId="0" applyFont="1" applyAlignment="1">
      <alignment horizontal="right"/>
    </xf>
    <xf numFmtId="3" fontId="6" fillId="0" borderId="0" xfId="0" applyNumberFormat="1" applyFont="1"/>
    <xf numFmtId="164" fontId="6" fillId="0" borderId="0" xfId="0" applyNumberFormat="1" applyFont="1" applyAlignment="1">
      <alignment horizontal="right"/>
    </xf>
    <xf numFmtId="165" fontId="21" fillId="0" borderId="0" xfId="2" applyNumberFormat="1" applyFont="1"/>
    <xf numFmtId="0" fontId="17" fillId="0" borderId="0" xfId="0" applyFont="1" applyAlignment="1">
      <alignment horizontal="center" vertical="center" textRotation="90" wrapText="1"/>
    </xf>
    <xf numFmtId="0" fontId="0" fillId="0" borderId="0" xfId="0" applyAlignment="1">
      <alignment textRotation="90"/>
    </xf>
    <xf numFmtId="1" fontId="0" fillId="0" borderId="0" xfId="0" applyNumberFormat="1"/>
    <xf numFmtId="9" fontId="0" fillId="0" borderId="0" xfId="0" applyNumberFormat="1"/>
    <xf numFmtId="0" fontId="22" fillId="0" borderId="0" xfId="0" applyFont="1" applyAlignment="1">
      <alignment horizontal="left" vertical="top"/>
    </xf>
    <xf numFmtId="166" fontId="0" fillId="0" borderId="0" xfId="0" applyNumberFormat="1"/>
    <xf numFmtId="0" fontId="19" fillId="0" borderId="0" xfId="0" applyFont="1"/>
    <xf numFmtId="0" fontId="23" fillId="0" borderId="0" xfId="0" applyFont="1"/>
    <xf numFmtId="0" fontId="24" fillId="0" borderId="0" xfId="0" applyFont="1"/>
    <xf numFmtId="0" fontId="0" fillId="0" borderId="0" xfId="0" applyAlignment="1">
      <alignment wrapText="1"/>
    </xf>
    <xf numFmtId="3" fontId="26" fillId="0" borderId="0" xfId="0" applyNumberFormat="1" applyFont="1" applyAlignment="1">
      <alignment horizontal="right" vertical="center"/>
    </xf>
    <xf numFmtId="0" fontId="28" fillId="0" borderId="0" xfId="0" applyFont="1" applyFill="1" applyBorder="1"/>
    <xf numFmtId="0" fontId="25" fillId="0" borderId="0"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5" borderId="1" xfId="0" applyFont="1" applyFill="1" applyBorder="1" applyAlignment="1">
      <alignment horizontal="left" vertical="center" wrapText="1"/>
    </xf>
    <xf numFmtId="0" fontId="26" fillId="6" borderId="1" xfId="0" applyNumberFormat="1" applyFont="1" applyFill="1" applyBorder="1" applyAlignment="1">
      <alignment horizontal="left" vertical="center"/>
    </xf>
    <xf numFmtId="3" fontId="26" fillId="0" borderId="0" xfId="0" applyNumberFormat="1" applyFont="1" applyFill="1" applyBorder="1" applyAlignment="1">
      <alignment horizontal="right" vertical="center"/>
    </xf>
    <xf numFmtId="0" fontId="26" fillId="4" borderId="1" xfId="0" applyFont="1" applyFill="1" applyBorder="1" applyAlignment="1">
      <alignment horizontal="center" vertical="center" textRotation="90" wrapText="1"/>
    </xf>
    <xf numFmtId="0" fontId="1" fillId="0" borderId="0" xfId="0" applyFont="1" applyAlignment="1">
      <alignment wrapText="1"/>
    </xf>
    <xf numFmtId="3" fontId="1" fillId="0" borderId="0" xfId="0" applyNumberFormat="1" applyFont="1"/>
    <xf numFmtId="0" fontId="0" fillId="0" borderId="0" xfId="0" quotePrefix="1"/>
    <xf numFmtId="0" fontId="0" fillId="0" borderId="0" xfId="0" applyAlignment="1">
      <alignment horizontal="right" wrapText="1"/>
    </xf>
    <xf numFmtId="3" fontId="26" fillId="0" borderId="7" xfId="0" applyNumberFormat="1" applyFont="1" applyBorder="1" applyAlignment="1">
      <alignment horizontal="right" vertical="center"/>
    </xf>
    <xf numFmtId="3" fontId="26" fillId="0" borderId="8" xfId="0" applyNumberFormat="1" applyFont="1" applyBorder="1" applyAlignment="1">
      <alignment horizontal="right" vertical="center"/>
    </xf>
    <xf numFmtId="3" fontId="26" fillId="0" borderId="9" xfId="0" applyNumberFormat="1" applyFont="1" applyBorder="1" applyAlignment="1">
      <alignment horizontal="right" vertical="center"/>
    </xf>
    <xf numFmtId="3" fontId="26" fillId="0" borderId="10" xfId="0" applyNumberFormat="1" applyFont="1" applyBorder="1" applyAlignment="1">
      <alignment horizontal="right" vertical="center"/>
    </xf>
    <xf numFmtId="3" fontId="26" fillId="0" borderId="11" xfId="0" applyNumberFormat="1" applyFont="1" applyBorder="1" applyAlignment="1">
      <alignment horizontal="right" vertical="center"/>
    </xf>
    <xf numFmtId="3" fontId="26" fillId="0" borderId="12" xfId="0" applyNumberFormat="1" applyFont="1" applyBorder="1" applyAlignment="1">
      <alignment horizontal="right" vertical="center"/>
    </xf>
    <xf numFmtId="0" fontId="0" fillId="0" borderId="0" xfId="0" applyAlignment="1">
      <alignment horizontal="center" wrapText="1"/>
    </xf>
    <xf numFmtId="0" fontId="0" fillId="0" borderId="0" xfId="0" applyAlignment="1">
      <alignment horizontal="center"/>
    </xf>
    <xf numFmtId="0" fontId="0" fillId="0" borderId="0" xfId="0" applyAlignment="1">
      <alignment horizontal="right" vertical="center"/>
    </xf>
    <xf numFmtId="9" fontId="0" fillId="0" borderId="0" xfId="0" applyNumberFormat="1" applyAlignment="1">
      <alignment horizontal="right"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xf numFmtId="1" fontId="0" fillId="0" borderId="13" xfId="0" applyNumberFormat="1" applyBorder="1"/>
    <xf numFmtId="9" fontId="1" fillId="0" borderId="0" xfId="0" applyNumberFormat="1" applyFont="1"/>
    <xf numFmtId="0" fontId="0" fillId="0" borderId="0" xfId="0" applyBorder="1" applyAlignment="1">
      <alignment horizontal="left" vertical="center"/>
    </xf>
    <xf numFmtId="9" fontId="24" fillId="0" borderId="0" xfId="0" applyNumberFormat="1" applyFont="1"/>
    <xf numFmtId="1" fontId="24" fillId="0" borderId="0" xfId="0" applyNumberFormat="1" applyFont="1"/>
    <xf numFmtId="3" fontId="0" fillId="0" borderId="13" xfId="0" applyNumberFormat="1" applyBorder="1"/>
    <xf numFmtId="1" fontId="0" fillId="0" borderId="0" xfId="0" applyNumberFormat="1" applyBorder="1"/>
    <xf numFmtId="0" fontId="1" fillId="0" borderId="0" xfId="0" applyFont="1" applyAlignment="1">
      <alignment horizontal="left" vertical="top"/>
    </xf>
    <xf numFmtId="0" fontId="1" fillId="0" borderId="0" xfId="0" applyFont="1" applyAlignment="1">
      <alignment horizontal="left"/>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26" fillId="3" borderId="1" xfId="0" applyFont="1" applyFill="1" applyBorder="1" applyAlignment="1">
      <alignment horizontal="left" vertical="center" wrapText="1"/>
    </xf>
    <xf numFmtId="0" fontId="28" fillId="0" borderId="2" xfId="0" applyNumberFormat="1" applyFont="1" applyFill="1" applyBorder="1"/>
    <xf numFmtId="0" fontId="28" fillId="0" borderId="3" xfId="0" applyNumberFormat="1" applyFont="1" applyFill="1" applyBorder="1"/>
    <xf numFmtId="0" fontId="27" fillId="0" borderId="0" xfId="0" applyFont="1" applyFill="1" applyBorder="1" applyAlignment="1">
      <alignment horizontal="left" vertical="center" wrapText="1"/>
    </xf>
    <xf numFmtId="0" fontId="28" fillId="0" borderId="0" xfId="0" applyFont="1" applyFill="1" applyBorder="1"/>
    <xf numFmtId="0" fontId="26" fillId="0" borderId="0" xfId="0" applyFont="1" applyFill="1" applyBorder="1" applyAlignment="1">
      <alignment horizontal="left" vertical="top"/>
    </xf>
    <xf numFmtId="0" fontId="29" fillId="0" borderId="14" xfId="0" applyFont="1" applyBorder="1" applyAlignment="1">
      <alignment vertical="center"/>
    </xf>
    <xf numFmtId="0" fontId="29" fillId="0" borderId="15" xfId="0" applyFont="1" applyBorder="1" applyAlignment="1">
      <alignment vertical="center"/>
    </xf>
    <xf numFmtId="0" fontId="30" fillId="0" borderId="16" xfId="0" applyFont="1" applyBorder="1" applyAlignment="1">
      <alignment vertical="center"/>
    </xf>
    <xf numFmtId="0" fontId="30" fillId="0" borderId="17" xfId="0" applyFont="1" applyBorder="1" applyAlignment="1">
      <alignment vertical="center"/>
    </xf>
    <xf numFmtId="0" fontId="29" fillId="0" borderId="16" xfId="0" applyFont="1" applyBorder="1" applyAlignment="1">
      <alignment vertical="center"/>
    </xf>
    <xf numFmtId="0" fontId="29" fillId="0" borderId="17" xfId="0" applyFont="1" applyBorder="1" applyAlignment="1">
      <alignment vertical="center"/>
    </xf>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Population!$A$20</c:f>
              <c:strCache>
                <c:ptCount val="1"/>
                <c:pt idx="0">
                  <c:v>All Births</c:v>
                </c:pt>
              </c:strCache>
            </c:strRef>
          </c:tx>
          <c:spPr>
            <a:solidFill>
              <a:schemeClr val="accent1"/>
            </a:solidFill>
            <a:ln>
              <a:noFill/>
            </a:ln>
            <a:effectLst/>
          </c:spPr>
          <c:invertIfNegative val="0"/>
          <c:cat>
            <c:numRef>
              <c:f>Population!$B$13:$AJ$13</c:f>
              <c:numCache>
                <c:formatCode>General</c:formatCode>
                <c:ptCount val="3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pt idx="18">
                  <c:v>2025</c:v>
                </c:pt>
                <c:pt idx="19">
                  <c:v>2026</c:v>
                </c:pt>
                <c:pt idx="20">
                  <c:v>2027</c:v>
                </c:pt>
                <c:pt idx="21">
                  <c:v>2028</c:v>
                </c:pt>
                <c:pt idx="22">
                  <c:v>2029</c:v>
                </c:pt>
                <c:pt idx="23">
                  <c:v>2030</c:v>
                </c:pt>
                <c:pt idx="24">
                  <c:v>2031</c:v>
                </c:pt>
                <c:pt idx="25">
                  <c:v>2032</c:v>
                </c:pt>
                <c:pt idx="26">
                  <c:v>2033</c:v>
                </c:pt>
                <c:pt idx="27">
                  <c:v>2034</c:v>
                </c:pt>
                <c:pt idx="28">
                  <c:v>2035</c:v>
                </c:pt>
                <c:pt idx="29">
                  <c:v>2036</c:v>
                </c:pt>
                <c:pt idx="30">
                  <c:v>2037</c:v>
                </c:pt>
                <c:pt idx="31">
                  <c:v>2038</c:v>
                </c:pt>
                <c:pt idx="32">
                  <c:v>2039</c:v>
                </c:pt>
                <c:pt idx="33">
                  <c:v>2040</c:v>
                </c:pt>
                <c:pt idx="34">
                  <c:v>2041</c:v>
                </c:pt>
              </c:numCache>
            </c:numRef>
          </c:cat>
          <c:val>
            <c:numRef>
              <c:f>Population!$B$20:$AJ$20</c:f>
              <c:numCache>
                <c:formatCode>General</c:formatCode>
                <c:ptCount val="35"/>
                <c:pt idx="0">
                  <c:v>0</c:v>
                </c:pt>
                <c:pt idx="1">
                  <c:v>0</c:v>
                </c:pt>
                <c:pt idx="2">
                  <c:v>0</c:v>
                </c:pt>
                <c:pt idx="3">
                  <c:v>0</c:v>
                </c:pt>
                <c:pt idx="4">
                  <c:v>0</c:v>
                </c:pt>
                <c:pt idx="5" formatCode="#,##0">
                  <c:v>125</c:v>
                </c:pt>
                <c:pt idx="6" formatCode="#,##0">
                  <c:v>137</c:v>
                </c:pt>
                <c:pt idx="7" formatCode="#,##0">
                  <c:v>119</c:v>
                </c:pt>
                <c:pt idx="8" formatCode="#,##0">
                  <c:v>119</c:v>
                </c:pt>
                <c:pt idx="9" formatCode="#,##0">
                  <c:v>107</c:v>
                </c:pt>
                <c:pt idx="10" formatCode="#,##0">
                  <c:v>113</c:v>
                </c:pt>
                <c:pt idx="11" formatCode="#,##0">
                  <c:v>116.86219700815069</c:v>
                </c:pt>
                <c:pt idx="12" formatCode="#,##0">
                  <c:v>116.91166178908077</c:v>
                </c:pt>
                <c:pt idx="13" formatCode="#,##0">
                  <c:v>116.74659706100948</c:v>
                </c:pt>
                <c:pt idx="14" formatCode="#,##0">
                  <c:v>116.46808057981676</c:v>
                </c:pt>
                <c:pt idx="15" formatCode="#,##0">
                  <c:v>116.1323018798946</c:v>
                </c:pt>
                <c:pt idx="16" formatCode="#,##0">
                  <c:v>115.75957326968006</c:v>
                </c:pt>
                <c:pt idx="17" formatCode="#,##0">
                  <c:v>115.32109466287997</c:v>
                </c:pt>
                <c:pt idx="18" formatCode="#,##0">
                  <c:v>114.78056323329275</c:v>
                </c:pt>
                <c:pt idx="19" formatCode="#,##0">
                  <c:v>114.16267847911405</c:v>
                </c:pt>
                <c:pt idx="20" formatCode="#,##0">
                  <c:v>113.37808151494724</c:v>
                </c:pt>
                <c:pt idx="21" formatCode="#,##0">
                  <c:v>112.33450562923355</c:v>
                </c:pt>
                <c:pt idx="22" formatCode="#,##0">
                  <c:v>111.28943769549957</c:v>
                </c:pt>
                <c:pt idx="23" formatCode="#,##0">
                  <c:v>110.35402237259237</c:v>
                </c:pt>
                <c:pt idx="24" formatCode="#,##0">
                  <c:v>109.56605222829461</c:v>
                </c:pt>
                <c:pt idx="25" formatCode="#,##0">
                  <c:v>108.95653330269521</c:v>
                </c:pt>
                <c:pt idx="26" formatCode="#,##0">
                  <c:v>108.59644086110073</c:v>
                </c:pt>
                <c:pt idx="27" formatCode="#,##0">
                  <c:v>108.48917982554246</c:v>
                </c:pt>
                <c:pt idx="28" formatCode="#,##0">
                  <c:v>108.6488141701922</c:v>
                </c:pt>
                <c:pt idx="29" formatCode="#,##0">
                  <c:v>109.04294392506353</c:v>
                </c:pt>
                <c:pt idx="30" formatCode="#,##0">
                  <c:v>109.64422504419434</c:v>
                </c:pt>
                <c:pt idx="31" formatCode="#,##0">
                  <c:v>110.47227354604894</c:v>
                </c:pt>
                <c:pt idx="32" formatCode="#,##0">
                  <c:v>111.44261482941707</c:v>
                </c:pt>
                <c:pt idx="33" formatCode="#,##0">
                  <c:v>112.57964449512755</c:v>
                </c:pt>
                <c:pt idx="34" formatCode="#,##0">
                  <c:v>113.64003107543235</c:v>
                </c:pt>
              </c:numCache>
            </c:numRef>
          </c:val>
          <c:extLst xmlns:c16r2="http://schemas.microsoft.com/office/drawing/2015/06/chart">
            <c:ext xmlns:c16="http://schemas.microsoft.com/office/drawing/2014/chart" uri="{C3380CC4-5D6E-409C-BE32-E72D297353CC}">
              <c16:uniqueId val="{00000000-1EDB-458F-9FF0-3643BAACD244}"/>
            </c:ext>
          </c:extLst>
        </c:ser>
        <c:ser>
          <c:idx val="1"/>
          <c:order val="1"/>
          <c:tx>
            <c:strRef>
              <c:f>Population!$A$21</c:f>
              <c:strCache>
                <c:ptCount val="1"/>
                <c:pt idx="0">
                  <c:v>All deaths</c:v>
                </c:pt>
              </c:strCache>
            </c:strRef>
          </c:tx>
          <c:spPr>
            <a:solidFill>
              <a:schemeClr val="accent2"/>
            </a:solidFill>
            <a:ln>
              <a:noFill/>
            </a:ln>
            <a:effectLst/>
          </c:spPr>
          <c:invertIfNegative val="0"/>
          <c:cat>
            <c:numRef>
              <c:f>Population!$B$13:$AJ$13</c:f>
              <c:numCache>
                <c:formatCode>General</c:formatCode>
                <c:ptCount val="3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pt idx="18">
                  <c:v>2025</c:v>
                </c:pt>
                <c:pt idx="19">
                  <c:v>2026</c:v>
                </c:pt>
                <c:pt idx="20">
                  <c:v>2027</c:v>
                </c:pt>
                <c:pt idx="21">
                  <c:v>2028</c:v>
                </c:pt>
                <c:pt idx="22">
                  <c:v>2029</c:v>
                </c:pt>
                <c:pt idx="23">
                  <c:v>2030</c:v>
                </c:pt>
                <c:pt idx="24">
                  <c:v>2031</c:v>
                </c:pt>
                <c:pt idx="25">
                  <c:v>2032</c:v>
                </c:pt>
                <c:pt idx="26">
                  <c:v>2033</c:v>
                </c:pt>
                <c:pt idx="27">
                  <c:v>2034</c:v>
                </c:pt>
                <c:pt idx="28">
                  <c:v>2035</c:v>
                </c:pt>
                <c:pt idx="29">
                  <c:v>2036</c:v>
                </c:pt>
                <c:pt idx="30">
                  <c:v>2037</c:v>
                </c:pt>
                <c:pt idx="31">
                  <c:v>2038</c:v>
                </c:pt>
                <c:pt idx="32">
                  <c:v>2039</c:v>
                </c:pt>
                <c:pt idx="33">
                  <c:v>2040</c:v>
                </c:pt>
                <c:pt idx="34">
                  <c:v>2041</c:v>
                </c:pt>
              </c:numCache>
            </c:numRef>
          </c:cat>
          <c:val>
            <c:numRef>
              <c:f>Population!$B$21:$AJ$21</c:f>
              <c:numCache>
                <c:formatCode>General</c:formatCode>
                <c:ptCount val="35"/>
                <c:pt idx="0">
                  <c:v>0</c:v>
                </c:pt>
                <c:pt idx="1">
                  <c:v>0</c:v>
                </c:pt>
                <c:pt idx="2">
                  <c:v>0</c:v>
                </c:pt>
                <c:pt idx="3">
                  <c:v>0</c:v>
                </c:pt>
                <c:pt idx="4">
                  <c:v>0</c:v>
                </c:pt>
                <c:pt idx="5" formatCode="#,##0">
                  <c:v>-198.99999999999997</c:v>
                </c:pt>
                <c:pt idx="6" formatCode="#,##0">
                  <c:v>-211.00000000000003</c:v>
                </c:pt>
                <c:pt idx="7" formatCode="#,##0">
                  <c:v>-196</c:v>
                </c:pt>
                <c:pt idx="8" formatCode="#,##0">
                  <c:v>-198</c:v>
                </c:pt>
                <c:pt idx="9" formatCode="#,##0">
                  <c:v>-205</c:v>
                </c:pt>
                <c:pt idx="10" formatCode="#,##0">
                  <c:v>-209.99999999999997</c:v>
                </c:pt>
                <c:pt idx="11" formatCode="#,##0">
                  <c:v>-208.01450480256324</c:v>
                </c:pt>
                <c:pt idx="12" formatCode="#,##0">
                  <c:v>-208.85845013825656</c:v>
                </c:pt>
                <c:pt idx="13" formatCode="#,##0">
                  <c:v>-209.59623716719315</c:v>
                </c:pt>
                <c:pt idx="14" formatCode="#,##0">
                  <c:v>-209.58153160314376</c:v>
                </c:pt>
                <c:pt idx="15" formatCode="#,##0">
                  <c:v>-208.82130099510749</c:v>
                </c:pt>
                <c:pt idx="16" formatCode="#,##0">
                  <c:v>-210.39442363798477</c:v>
                </c:pt>
                <c:pt idx="17" formatCode="#,##0">
                  <c:v>-211.59898129303525</c:v>
                </c:pt>
                <c:pt idx="18" formatCode="#,##0">
                  <c:v>-211.16562947176959</c:v>
                </c:pt>
                <c:pt idx="19" formatCode="#,##0">
                  <c:v>-211.83031634608884</c:v>
                </c:pt>
                <c:pt idx="20" formatCode="#,##0">
                  <c:v>-214.20188598579554</c:v>
                </c:pt>
                <c:pt idx="21" formatCode="#,##0">
                  <c:v>-216.30830332383198</c:v>
                </c:pt>
                <c:pt idx="22" formatCode="#,##0">
                  <c:v>-219.72475903771743</c:v>
                </c:pt>
                <c:pt idx="23" formatCode="#,##0">
                  <c:v>-223.46459521744433</c:v>
                </c:pt>
                <c:pt idx="24" formatCode="#,##0">
                  <c:v>-227.69829006162354</c:v>
                </c:pt>
                <c:pt idx="25" formatCode="#,##0">
                  <c:v>-231.02815972989669</c:v>
                </c:pt>
                <c:pt idx="26" formatCode="#,##0">
                  <c:v>-235.47266539012389</c:v>
                </c:pt>
                <c:pt idx="27" formatCode="#,##0">
                  <c:v>-241.09389012077617</c:v>
                </c:pt>
                <c:pt idx="28" formatCode="#,##0">
                  <c:v>-245.88342835160489</c:v>
                </c:pt>
                <c:pt idx="29" formatCode="#,##0">
                  <c:v>-249.92949892905011</c:v>
                </c:pt>
                <c:pt idx="30" formatCode="#,##0">
                  <c:v>-255.11549745651388</c:v>
                </c:pt>
                <c:pt idx="31" formatCode="#,##0">
                  <c:v>-261.92753053890294</c:v>
                </c:pt>
                <c:pt idx="32" formatCode="#,##0">
                  <c:v>-265.47516458111568</c:v>
                </c:pt>
                <c:pt idx="33" formatCode="#,##0">
                  <c:v>-269.28208847237556</c:v>
                </c:pt>
                <c:pt idx="34" formatCode="#,##0">
                  <c:v>-271.50568081053149</c:v>
                </c:pt>
              </c:numCache>
            </c:numRef>
          </c:val>
          <c:extLst xmlns:c16r2="http://schemas.microsoft.com/office/drawing/2015/06/chart">
            <c:ext xmlns:c16="http://schemas.microsoft.com/office/drawing/2014/chart" uri="{C3380CC4-5D6E-409C-BE32-E72D297353CC}">
              <c16:uniqueId val="{00000001-1EDB-458F-9FF0-3643BAACD244}"/>
            </c:ext>
          </c:extLst>
        </c:ser>
        <c:ser>
          <c:idx val="2"/>
          <c:order val="2"/>
          <c:tx>
            <c:strRef>
              <c:f>Population!$A$22</c:f>
              <c:strCache>
                <c:ptCount val="1"/>
                <c:pt idx="0">
                  <c:v>Net migration</c:v>
                </c:pt>
              </c:strCache>
            </c:strRef>
          </c:tx>
          <c:spPr>
            <a:solidFill>
              <a:schemeClr val="accent3"/>
            </a:solidFill>
            <a:ln>
              <a:noFill/>
            </a:ln>
            <a:effectLst/>
          </c:spPr>
          <c:invertIfNegative val="0"/>
          <c:cat>
            <c:numRef>
              <c:f>Population!$B$13:$AJ$13</c:f>
              <c:numCache>
                <c:formatCode>General</c:formatCode>
                <c:ptCount val="3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pt idx="18">
                  <c:v>2025</c:v>
                </c:pt>
                <c:pt idx="19">
                  <c:v>2026</c:v>
                </c:pt>
                <c:pt idx="20">
                  <c:v>2027</c:v>
                </c:pt>
                <c:pt idx="21">
                  <c:v>2028</c:v>
                </c:pt>
                <c:pt idx="22">
                  <c:v>2029</c:v>
                </c:pt>
                <c:pt idx="23">
                  <c:v>2030</c:v>
                </c:pt>
                <c:pt idx="24">
                  <c:v>2031</c:v>
                </c:pt>
                <c:pt idx="25">
                  <c:v>2032</c:v>
                </c:pt>
                <c:pt idx="26">
                  <c:v>2033</c:v>
                </c:pt>
                <c:pt idx="27">
                  <c:v>2034</c:v>
                </c:pt>
                <c:pt idx="28">
                  <c:v>2035</c:v>
                </c:pt>
                <c:pt idx="29">
                  <c:v>2036</c:v>
                </c:pt>
                <c:pt idx="30">
                  <c:v>2037</c:v>
                </c:pt>
                <c:pt idx="31">
                  <c:v>2038</c:v>
                </c:pt>
                <c:pt idx="32">
                  <c:v>2039</c:v>
                </c:pt>
                <c:pt idx="33">
                  <c:v>2040</c:v>
                </c:pt>
                <c:pt idx="34">
                  <c:v>2041</c:v>
                </c:pt>
              </c:numCache>
            </c:numRef>
          </c:cat>
          <c:val>
            <c:numRef>
              <c:f>Population!$B$22:$AJ$22</c:f>
              <c:numCache>
                <c:formatCode>General</c:formatCode>
                <c:ptCount val="35"/>
                <c:pt idx="0">
                  <c:v>0</c:v>
                </c:pt>
                <c:pt idx="1">
                  <c:v>0</c:v>
                </c:pt>
                <c:pt idx="2">
                  <c:v>0</c:v>
                </c:pt>
                <c:pt idx="3">
                  <c:v>0</c:v>
                </c:pt>
                <c:pt idx="4">
                  <c:v>0</c:v>
                </c:pt>
                <c:pt idx="5" formatCode="#,##0">
                  <c:v>149.99999999999994</c:v>
                </c:pt>
                <c:pt idx="6" formatCode="#,##0">
                  <c:v>47.000000000000142</c:v>
                </c:pt>
                <c:pt idx="7" formatCode="#,##0">
                  <c:v>131.9999999999998</c:v>
                </c:pt>
                <c:pt idx="8" formatCode="#,##0">
                  <c:v>52.999999999999488</c:v>
                </c:pt>
                <c:pt idx="9" formatCode="#,##0">
                  <c:v>102.00000000000006</c:v>
                </c:pt>
                <c:pt idx="10" formatCode="#,##0">
                  <c:v>51</c:v>
                </c:pt>
                <c:pt idx="11" formatCode="#,##0">
                  <c:v>179.72513079870942</c:v>
                </c:pt>
                <c:pt idx="12" formatCode="#,##0">
                  <c:v>182.8696527460495</c:v>
                </c:pt>
                <c:pt idx="13" formatCode="#,##0">
                  <c:v>183.73828700327556</c:v>
                </c:pt>
                <c:pt idx="14" formatCode="#,##0">
                  <c:v>182.23772096583883</c:v>
                </c:pt>
                <c:pt idx="15" formatCode="#,##0">
                  <c:v>184.85186552155039</c:v>
                </c:pt>
                <c:pt idx="16" formatCode="#,##0">
                  <c:v>190.67046261819706</c:v>
                </c:pt>
                <c:pt idx="17" formatCode="#,##0">
                  <c:v>191.09977753581927</c:v>
                </c:pt>
                <c:pt idx="18" formatCode="#,##0">
                  <c:v>194.7479070184952</c:v>
                </c:pt>
                <c:pt idx="19" formatCode="#,##0">
                  <c:v>189.77741761354218</c:v>
                </c:pt>
                <c:pt idx="20" formatCode="#,##0">
                  <c:v>186.22513108175116</c:v>
                </c:pt>
                <c:pt idx="21" formatCode="#,##0">
                  <c:v>189.64092534038525</c:v>
                </c:pt>
                <c:pt idx="22" formatCode="#,##0">
                  <c:v>190.36117994936302</c:v>
                </c:pt>
                <c:pt idx="23" formatCode="#,##0">
                  <c:v>195.90787480330911</c:v>
                </c:pt>
                <c:pt idx="24" formatCode="#,##0">
                  <c:v>197.70803750469418</c:v>
                </c:pt>
                <c:pt idx="25" formatCode="#,##0">
                  <c:v>198.8388466522515</c:v>
                </c:pt>
                <c:pt idx="26" formatCode="#,##0">
                  <c:v>200.58200369473775</c:v>
                </c:pt>
                <c:pt idx="27" formatCode="#,##0">
                  <c:v>202.58320170673085</c:v>
                </c:pt>
                <c:pt idx="28" formatCode="#,##0">
                  <c:v>204.50846956053167</c:v>
                </c:pt>
                <c:pt idx="29" formatCode="#,##0">
                  <c:v>205.47861207609503</c:v>
                </c:pt>
                <c:pt idx="30" formatCode="#,##0">
                  <c:v>208.52266641550381</c:v>
                </c:pt>
                <c:pt idx="31" formatCode="#,##0">
                  <c:v>209.57652959077166</c:v>
                </c:pt>
                <c:pt idx="32" formatCode="#,##0">
                  <c:v>209.68225912396696</c:v>
                </c:pt>
                <c:pt idx="33" formatCode="#,##0">
                  <c:v>209.11039561295715</c:v>
                </c:pt>
                <c:pt idx="34" formatCode="#,##0">
                  <c:v>209.34160003025573</c:v>
                </c:pt>
              </c:numCache>
            </c:numRef>
          </c:val>
          <c:extLst xmlns:c16r2="http://schemas.microsoft.com/office/drawing/2015/06/chart">
            <c:ext xmlns:c16="http://schemas.microsoft.com/office/drawing/2014/chart" uri="{C3380CC4-5D6E-409C-BE32-E72D297353CC}">
              <c16:uniqueId val="{00000002-1EDB-458F-9FF0-3643BAACD244}"/>
            </c:ext>
          </c:extLst>
        </c:ser>
        <c:dLbls>
          <c:showLegendKey val="0"/>
          <c:showVal val="0"/>
          <c:showCatName val="0"/>
          <c:showSerName val="0"/>
          <c:showPercent val="0"/>
          <c:showBubbleSize val="0"/>
        </c:dLbls>
        <c:gapWidth val="219"/>
        <c:overlap val="100"/>
        <c:axId val="275343184"/>
        <c:axId val="275344752"/>
      </c:barChart>
      <c:lineChart>
        <c:grouping val="standard"/>
        <c:varyColors val="0"/>
        <c:ser>
          <c:idx val="3"/>
          <c:order val="3"/>
          <c:tx>
            <c:strRef>
              <c:f>Population!$A$24</c:f>
              <c:strCache>
                <c:ptCount val="1"/>
                <c:pt idx="0">
                  <c:v>Net cumulative change</c:v>
                </c:pt>
              </c:strCache>
            </c:strRef>
          </c:tx>
          <c:spPr>
            <a:ln w="28575" cap="rnd">
              <a:solidFill>
                <a:schemeClr val="accent4"/>
              </a:solidFill>
              <a:round/>
            </a:ln>
            <a:effectLst/>
          </c:spPr>
          <c:marker>
            <c:symbol val="none"/>
          </c:marker>
          <c:val>
            <c:numRef>
              <c:f>Population!$C$25:$AJ$25</c:f>
              <c:numCache>
                <c:formatCode>#,##0</c:formatCode>
                <c:ptCount val="34"/>
                <c:pt idx="0">
                  <c:v>-116</c:v>
                </c:pt>
                <c:pt idx="1">
                  <c:v>-140</c:v>
                </c:pt>
                <c:pt idx="2">
                  <c:v>-97</c:v>
                </c:pt>
                <c:pt idx="3">
                  <c:v>-107</c:v>
                </c:pt>
                <c:pt idx="4">
                  <c:v>-31</c:v>
                </c:pt>
                <c:pt idx="5">
                  <c:v>-58</c:v>
                </c:pt>
                <c:pt idx="6">
                  <c:v>-3</c:v>
                </c:pt>
                <c:pt idx="7">
                  <c:v>-29</c:v>
                </c:pt>
                <c:pt idx="8">
                  <c:v>-25</c:v>
                </c:pt>
                <c:pt idx="9">
                  <c:v>-71</c:v>
                </c:pt>
                <c:pt idx="10">
                  <c:v>17.57282300429506</c:v>
                </c:pt>
                <c:pt idx="11">
                  <c:v>108.49568740116956</c:v>
                </c:pt>
                <c:pt idx="12">
                  <c:v>199.38433429826364</c:v>
                </c:pt>
                <c:pt idx="13">
                  <c:v>288.50860424077291</c:v>
                </c:pt>
                <c:pt idx="14">
                  <c:v>380.67147064711207</c:v>
                </c:pt>
                <c:pt idx="15">
                  <c:v>476.70708289700451</c:v>
                </c:pt>
                <c:pt idx="16">
                  <c:v>571.52897380266586</c:v>
                </c:pt>
                <c:pt idx="17">
                  <c:v>669.89181458268649</c:v>
                </c:pt>
                <c:pt idx="18">
                  <c:v>762.00159432925466</c:v>
                </c:pt>
                <c:pt idx="19">
                  <c:v>847.40292094015786</c:v>
                </c:pt>
                <c:pt idx="20">
                  <c:v>933.07004858594155</c:v>
                </c:pt>
                <c:pt idx="21">
                  <c:v>1014.9959071930898</c:v>
                </c:pt>
                <c:pt idx="22">
                  <c:v>1097.7932091515449</c:v>
                </c:pt>
                <c:pt idx="23">
                  <c:v>1177.3690088229105</c:v>
                </c:pt>
                <c:pt idx="24">
                  <c:v>1254.136229047961</c:v>
                </c:pt>
                <c:pt idx="25">
                  <c:v>1327.8420082136763</c:v>
                </c:pt>
                <c:pt idx="26">
                  <c:v>1397.8204996251752</c:v>
                </c:pt>
                <c:pt idx="27">
                  <c:v>1465.0943550042939</c:v>
                </c:pt>
                <c:pt idx="28">
                  <c:v>1529.6864120764039</c:v>
                </c:pt>
                <c:pt idx="29">
                  <c:v>1592.7378060795872</c:v>
                </c:pt>
                <c:pt idx="30">
                  <c:v>1650.8590786775021</c:v>
                </c:pt>
                <c:pt idx="31">
                  <c:v>1706.5087880497704</c:v>
                </c:pt>
                <c:pt idx="32">
                  <c:v>1758.9167396854809</c:v>
                </c:pt>
                <c:pt idx="33">
                  <c:v>1810.3926899806393</c:v>
                </c:pt>
              </c:numCache>
            </c:numRef>
          </c:val>
          <c:smooth val="0"/>
          <c:extLst xmlns:c16r2="http://schemas.microsoft.com/office/drawing/2015/06/chart">
            <c:ext xmlns:c16="http://schemas.microsoft.com/office/drawing/2014/chart" uri="{C3380CC4-5D6E-409C-BE32-E72D297353CC}">
              <c16:uniqueId val="{00000003-1EDB-458F-9FF0-3643BAACD244}"/>
            </c:ext>
          </c:extLst>
        </c:ser>
        <c:dLbls>
          <c:showLegendKey val="0"/>
          <c:showVal val="0"/>
          <c:showCatName val="0"/>
          <c:showSerName val="0"/>
          <c:showPercent val="0"/>
          <c:showBubbleSize val="0"/>
        </c:dLbls>
        <c:marker val="1"/>
        <c:smooth val="0"/>
        <c:axId val="275343184"/>
        <c:axId val="275344752"/>
      </c:lineChart>
      <c:catAx>
        <c:axId val="27534318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75344752"/>
        <c:crosses val="autoZero"/>
        <c:auto val="1"/>
        <c:lblAlgn val="ctr"/>
        <c:lblOffset val="100"/>
        <c:noMultiLvlLbl val="0"/>
      </c:catAx>
      <c:valAx>
        <c:axId val="275344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53431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GB"/>
              <a:t>NP Area home sizes, 2011 census</a:t>
            </a:r>
          </a:p>
        </c:rich>
      </c:tx>
      <c:layout>
        <c:manualLayout>
          <c:xMode val="edge"/>
          <c:yMode val="edge"/>
          <c:x val="0.22686111111111112"/>
          <c:y val="3.582089552238806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3314122237787761"/>
          <c:y val="0.39366497739813067"/>
          <c:w val="0.36791759925714812"/>
          <c:h val="0.53545167336947685"/>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dLbl>
              <c:idx val="0"/>
              <c:layout>
                <c:manualLayout>
                  <c:x val="1.6666666666666666E-2"/>
                  <c:y val="4.3781094527363187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dLbl>
              <c:idx val="1"/>
              <c:layout>
                <c:manualLayout>
                  <c:x val="2.7777777777777776E-2"/>
                  <c:y val="2.786069651741308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dLbl>
              <c:idx val="2"/>
              <c:layout>
                <c:manualLayout>
                  <c:x val="-1.3888888888888914E-2"/>
                  <c:y val="-2.388059701492551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dLbl>
              <c:idx val="3"/>
              <c:layout>
                <c:manualLayout>
                  <c:x val="-3.0555555555555582E-2"/>
                  <c:y val="3.9800995024875621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dLbl>
              <c:idx val="4"/>
              <c:layout>
                <c:manualLayout>
                  <c:x val="2.500000000000005E-2"/>
                  <c:y val="-2.786069651741293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dLblPos val="outEnd"/>
            <c:showLegendKey val="0"/>
            <c:showVal val="1"/>
            <c:showCatName val="1"/>
            <c:showSerName val="0"/>
            <c:showPercent val="0"/>
            <c:showBubbleSize val="0"/>
            <c:separator>
</c:separator>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BANP!$A$20:$A$24</c:f>
              <c:strCache>
                <c:ptCount val="5"/>
                <c:pt idx="0">
                  <c:v>1 bedroom</c:v>
                </c:pt>
                <c:pt idx="1">
                  <c:v>2 bedrooms</c:v>
                </c:pt>
                <c:pt idx="2">
                  <c:v>3 bedrooms</c:v>
                </c:pt>
                <c:pt idx="3">
                  <c:v>4 bedrooms</c:v>
                </c:pt>
                <c:pt idx="4">
                  <c:v>5 or more bedrooms</c:v>
                </c:pt>
              </c:strCache>
            </c:strRef>
          </c:cat>
          <c:val>
            <c:numRef>
              <c:f>BANP!$G$20:$G$24</c:f>
              <c:numCache>
                <c:formatCode>0%</c:formatCode>
                <c:ptCount val="5"/>
                <c:pt idx="0">
                  <c:v>0.13006488824801729</c:v>
                </c:pt>
                <c:pt idx="1">
                  <c:v>0.33482335976928623</c:v>
                </c:pt>
                <c:pt idx="2">
                  <c:v>0.37909156452775777</c:v>
                </c:pt>
                <c:pt idx="3">
                  <c:v>0.12155731795241528</c:v>
                </c:pt>
                <c:pt idx="4">
                  <c:v>3.4462869502523433E-2</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GB" baseline="0">
                <a:solidFill>
                  <a:sysClr val="windowText" lastClr="000000"/>
                </a:solidFill>
              </a:rPr>
              <a:t>NP Area, ideal annual provision of new home sizes</a:t>
            </a:r>
          </a:p>
          <a:p>
            <a:pPr>
              <a:defRPr>
                <a:solidFill>
                  <a:sysClr val="windowText" lastClr="000000"/>
                </a:solidFill>
              </a:defRPr>
            </a:pPr>
            <a:r>
              <a:rPr lang="en-GB" sz="1200" baseline="0">
                <a:solidFill>
                  <a:sysClr val="windowText" lastClr="000000"/>
                </a:solidFill>
              </a:rPr>
              <a:t>(excluding Affordable Rented)</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31966896995018479"/>
          <c:y val="0.35506718376620827"/>
          <c:w val="0.36991183244951525"/>
          <c:h val="0.54106506835899248"/>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dLbl>
              <c:idx val="0"/>
              <c:layout>
                <c:manualLayout>
                  <c:x val="4.7811452139910983E-2"/>
                  <c:y val="1.3910917851686449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6245754994911352"/>
                  <c:y val="-8.9583578172131462E-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3.8767337877231751E-2"/>
                  <c:y val="1.2143755468066491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1.4180620279607906E-2"/>
                  <c:y val="-2.347475222313632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0621275911939579"/>
                  <c:y val="-4.8939554197516355E-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spPr>
              <a:solidFill>
                <a:schemeClr val="bg1"/>
              </a:solidFill>
              <a:ln>
                <a:solidFill>
                  <a:schemeClr val="bg1">
                    <a:alpha val="98000"/>
                  </a:schemeClr>
                </a:solid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ysClr val="windowText" lastClr="000000"/>
                  </a:solidFill>
                  <a:round/>
                </a:ln>
                <a:effectLst/>
              </c:spPr>
            </c:leaderLines>
            <c:extLst>
              <c:ext xmlns:c15="http://schemas.microsoft.com/office/drawing/2012/chart" uri="{CE6537A1-D6FC-4f65-9D91-7224C49458BB}"/>
            </c:extLst>
          </c:dLbls>
          <c:cat>
            <c:strRef>
              <c:f>BANP!$A$54:$A$58</c:f>
              <c:strCache>
                <c:ptCount val="5"/>
                <c:pt idx="0">
                  <c:v>1 bedroom</c:v>
                </c:pt>
                <c:pt idx="1">
                  <c:v>2 bedrooms</c:v>
                </c:pt>
                <c:pt idx="2">
                  <c:v>3 bedrooms</c:v>
                </c:pt>
                <c:pt idx="3">
                  <c:v>4 bedrooms</c:v>
                </c:pt>
                <c:pt idx="4">
                  <c:v>5 or more bedrooms</c:v>
                </c:pt>
              </c:strCache>
            </c:strRef>
          </c:cat>
          <c:val>
            <c:numRef>
              <c:f>BANP!$G$54:$G$58</c:f>
              <c:numCache>
                <c:formatCode>0%</c:formatCode>
                <c:ptCount val="5"/>
                <c:pt idx="0">
                  <c:v>0.30776841876005845</c:v>
                </c:pt>
                <c:pt idx="1">
                  <c:v>0.42366179792687336</c:v>
                </c:pt>
                <c:pt idx="2">
                  <c:v>0.1902640690730413</c:v>
                </c:pt>
                <c:pt idx="3">
                  <c:v>6.1008980687932222E-2</c:v>
                </c:pt>
                <c:pt idx="4">
                  <c:v>1.7296733552094667E-2</c:v>
                </c:pt>
              </c:numCache>
            </c:numRef>
          </c:val>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GB"/>
              <a:t>NP Area home sizes by 2036</a:t>
            </a:r>
          </a:p>
          <a:p>
            <a:pPr>
              <a:defRPr/>
            </a:pPr>
            <a:r>
              <a:rPr lang="en-GB" sz="1200"/>
              <a:t>Using proposed uplift of 1 &amp; 2 bed homes</a:t>
            </a:r>
          </a:p>
        </c:rich>
      </c:tx>
      <c:layout>
        <c:manualLayout>
          <c:xMode val="edge"/>
          <c:yMode val="edge"/>
          <c:x val="0.20741666666666667"/>
          <c:y val="2.388059701492537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30414566929133857"/>
          <c:y val="0.39069628236768911"/>
          <c:w val="0.3611531058617673"/>
          <c:h val="0.51747310690641279"/>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dLbl>
              <c:idx val="0"/>
              <c:layout>
                <c:manualLayout>
                  <c:x val="5.833333333333323E-2"/>
                  <c:y val="7.5621890547263607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6.1111111111111109E-2"/>
                  <c:y val="2.7860696517412936E-2"/>
                </c:manualLayout>
              </c:layout>
              <c:spPr>
                <a:solidFill>
                  <a:sysClr val="window" lastClr="FFFFFF"/>
                </a:solidFill>
                <a:ln w="12700" cap="flat" cmpd="sng" algn="ctr">
                  <a:noFill/>
                  <a:prstDash val="solid"/>
                  <a:miter lim="800000"/>
                </a:ln>
                <a:effectLst/>
              </c:spPr>
              <c:txPr>
                <a:bodyPr rot="0" spcFirstLastPara="1" vertOverflow="overflow" horzOverflow="overflow" vert="horz" wrap="square" lIns="38100" tIns="19050" rIns="38100" bIns="19050" anchor="ctr" anchorCtr="0">
                  <a:spAutoFit/>
                </a:bodyPr>
                <a:lstStyle/>
                <a:p>
                  <a:pPr algn="ctr">
                    <a:defRPr lang="en-US" sz="1100" b="0" i="0" u="none" strike="noStrike" kern="1200" baseline="0">
                      <a:ln>
                        <a:noFill/>
                      </a:ln>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borderCallout1">
                      <a:avLst/>
                    </a:prstGeom>
                    <a:noFill/>
                    <a:ln>
                      <a:noFill/>
                    </a:ln>
                  </c15:spPr>
                  <c15:layout/>
                </c:ext>
              </c:extLst>
            </c:dLbl>
            <c:dLbl>
              <c:idx val="2"/>
              <c:layout>
                <c:manualLayout>
                  <c:x val="-5.000000000000001E-2"/>
                  <c:y val="3.9800995024875475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3.0555555555555555E-2"/>
                  <c:y val="0"/>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1666666666666664E-2"/>
                  <c:y val="-3.1840796019900537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spPr>
              <a:solidFill>
                <a:sysClr val="window" lastClr="FFFFFF"/>
              </a:solidFill>
              <a:ln>
                <a:noFill/>
              </a:ln>
              <a:effectLst/>
            </c:spPr>
            <c:txPr>
              <a:bodyPr rot="0" spcFirstLastPara="1" vertOverflow="overflow" horzOverflow="overflow" vert="horz" wrap="square" lIns="38100" tIns="19050" rIns="38100" bIns="19050" anchor="ctr" anchorCtr="0">
                <a:spAutoFit/>
              </a:bodyPr>
              <a:lstStyle/>
              <a:p>
                <a:pPr algn="ctr">
                  <a:defRPr lang="en-GB" sz="1100" b="0" i="0" u="none" strike="noStrike" kern="1200" baseline="0">
                    <a:solidFill>
                      <a:schemeClr val="tx1"/>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15:spPr xmlns:c15="http://schemas.microsoft.com/office/drawing/2012/chart">
                  <a:prstGeom prst="borderCallout1">
                    <a:avLst/>
                  </a:prstGeom>
                  <a:noFill/>
                  <a:ln>
                    <a:noFill/>
                  </a:ln>
                </c15:spPr>
              </c:ext>
            </c:extLst>
          </c:dLbls>
          <c:cat>
            <c:strRef>
              <c:f>BANP!$A$20:$A$24</c:f>
              <c:strCache>
                <c:ptCount val="5"/>
                <c:pt idx="0">
                  <c:v>1 bedroom</c:v>
                </c:pt>
                <c:pt idx="1">
                  <c:v>2 bedrooms</c:v>
                </c:pt>
                <c:pt idx="2">
                  <c:v>3 bedrooms</c:v>
                </c:pt>
                <c:pt idx="3">
                  <c:v>4 bedrooms</c:v>
                </c:pt>
                <c:pt idx="4">
                  <c:v>5 or more bedrooms</c:v>
                </c:pt>
              </c:strCache>
            </c:strRef>
          </c:cat>
          <c:val>
            <c:numRef>
              <c:f>BANP!$O$54:$O$58</c:f>
              <c:numCache>
                <c:formatCode>0%</c:formatCode>
                <c:ptCount val="5"/>
                <c:pt idx="0">
                  <c:v>0.15877915777085533</c:v>
                </c:pt>
                <c:pt idx="1">
                  <c:v>0.3491783410681642</c:v>
                </c:pt>
                <c:pt idx="2">
                  <c:v>0.3485798263412066</c:v>
                </c:pt>
                <c:pt idx="3">
                  <c:v>0.111773599697846</c:v>
                </c:pt>
                <c:pt idx="4">
                  <c:v>3.1689075121927875E-2</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GB" baseline="0">
                <a:solidFill>
                  <a:sysClr val="windowText" lastClr="000000"/>
                </a:solidFill>
              </a:rPr>
              <a:t>NP Area new Affordable Rented home sizes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34319005206316422"/>
          <c:y val="0.38578073089700998"/>
          <c:w val="0.35460350243104855"/>
          <c:h val="0.57490534613405875"/>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1"/>
              </a:solidFill>
              <a:ln w="19050">
                <a:solidFill>
                  <a:schemeClr val="lt1"/>
                </a:solidFill>
              </a:ln>
              <a:effectLst/>
            </c:spPr>
          </c:dPt>
          <c:dPt>
            <c:idx val="2"/>
            <c:bubble3D val="0"/>
            <c:spPr>
              <a:solidFill>
                <a:schemeClr val="accent2"/>
              </a:solidFill>
              <a:ln w="19050">
                <a:solidFill>
                  <a:schemeClr val="lt1"/>
                </a:solidFill>
              </a:ln>
              <a:effectLst/>
            </c:spPr>
          </c:dPt>
          <c:dPt>
            <c:idx val="3"/>
            <c:bubble3D val="0"/>
            <c:spPr>
              <a:solidFill>
                <a:schemeClr val="accent3"/>
              </a:solidFill>
              <a:ln w="19050">
                <a:solidFill>
                  <a:schemeClr val="lt1"/>
                </a:solidFill>
              </a:ln>
              <a:effectLst/>
            </c:spPr>
          </c:dPt>
          <c:dPt>
            <c:idx val="4"/>
            <c:bubble3D val="0"/>
            <c:spPr>
              <a:solidFill>
                <a:schemeClr val="accent4"/>
              </a:solidFill>
              <a:ln w="19050">
                <a:solidFill>
                  <a:schemeClr val="lt1"/>
                </a:solidFill>
              </a:ln>
              <a:effectLst/>
            </c:spPr>
          </c:dPt>
          <c:dPt>
            <c:idx val="5"/>
            <c:bubble3D val="0"/>
            <c:spPr>
              <a:solidFill>
                <a:schemeClr val="accent5"/>
              </a:solidFill>
              <a:ln w="19050">
                <a:solidFill>
                  <a:schemeClr val="lt1"/>
                </a:solidFill>
              </a:ln>
              <a:effectLst/>
            </c:spPr>
          </c:dPt>
          <c:dLbls>
            <c:dLbl>
              <c:idx val="0"/>
              <c:layout>
                <c:manualLayout>
                  <c:x val="0.17987737188589131"/>
                  <c:y val="0.13696566998892576"/>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846327610688009"/>
                  <c:y val="-1.4108701528587996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9.4562626393012356E-2"/>
                  <c:y val="0.11770179890304409"/>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7686954089755175"/>
                  <c:y val="2.7319608304775814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20097198915709308"/>
                  <c:y val="-4.336760230552578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1142829482380276"/>
                  <c:y val="-4.3265056984156072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BANP!$C$82:$C$87</c15:sqref>
                  </c15:fullRef>
                </c:ext>
              </c:extLst>
              <c:f>BANP!$C$82:$C$87</c:f>
              <c:strCache>
                <c:ptCount val="6"/>
                <c:pt idx="0">
                  <c:v>1 bedroom (couple)</c:v>
                </c:pt>
                <c:pt idx="1">
                  <c:v>1 bedroom (single)</c:v>
                </c:pt>
                <c:pt idx="2">
                  <c:v>2 bedrooms</c:v>
                </c:pt>
                <c:pt idx="3">
                  <c:v>3 bedrooms</c:v>
                </c:pt>
                <c:pt idx="4">
                  <c:v>4 bedrooms</c:v>
                </c:pt>
                <c:pt idx="5">
                  <c:v>4+ bedrooms</c:v>
                </c:pt>
              </c:strCache>
            </c:strRef>
          </c:cat>
          <c:val>
            <c:numRef>
              <c:extLst>
                <c:ext xmlns:c15="http://schemas.microsoft.com/office/drawing/2012/chart" uri="{02D57815-91ED-43cb-92C2-25804820EDAC}">
                  <c15:fullRef>
                    <c15:sqref>BANP!$B$82:$B$88</c15:sqref>
                  </c15:fullRef>
                </c:ext>
              </c:extLst>
              <c:f>BANP!$B$82:$B$87</c:f>
              <c:numCache>
                <c:formatCode>General</c:formatCode>
                <c:ptCount val="6"/>
                <c:pt idx="0">
                  <c:v>55</c:v>
                </c:pt>
                <c:pt idx="1">
                  <c:v>180</c:v>
                </c:pt>
                <c:pt idx="2">
                  <c:v>109</c:v>
                </c:pt>
                <c:pt idx="3">
                  <c:v>59</c:v>
                </c:pt>
                <c:pt idx="4">
                  <c:v>8</c:v>
                </c:pt>
                <c:pt idx="5">
                  <c:v>2</c:v>
                </c:pt>
              </c:numCache>
            </c:numRef>
          </c:val>
          <c:extLst>
            <c:ext xmlns:c15="http://schemas.microsoft.com/office/drawing/2012/chart" uri="{02D57815-91ED-43cb-92C2-25804820EDAC}">
              <c15:categoryFilterExceptions/>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18</xdr:col>
      <xdr:colOff>119061</xdr:colOff>
      <xdr:row>25</xdr:row>
      <xdr:rowOff>119061</xdr:rowOff>
    </xdr:from>
    <xdr:to>
      <xdr:col>30</xdr:col>
      <xdr:colOff>428624</xdr:colOff>
      <xdr:row>46</xdr:row>
      <xdr:rowOff>47624</xdr:rowOff>
    </xdr:to>
    <xdr:graphicFrame macro="">
      <xdr:nvGraphicFramePr>
        <xdr:cNvPr id="3" name="Chart 2">
          <a:extLst>
            <a:ext uri="{FF2B5EF4-FFF2-40B4-BE49-F238E27FC236}">
              <a16:creationId xmlns="" xmlns:a16="http://schemas.microsoft.com/office/drawing/2014/main" id="{9ACC91D6-EE49-4DEA-AFA1-C8A0DA5126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171450</xdr:colOff>
      <xdr:row>1</xdr:row>
      <xdr:rowOff>76200</xdr:rowOff>
    </xdr:from>
    <xdr:to>
      <xdr:col>19</xdr:col>
      <xdr:colOff>65706</xdr:colOff>
      <xdr:row>27</xdr:row>
      <xdr:rowOff>85030</xdr:rowOff>
    </xdr:to>
    <xdr:pic>
      <xdr:nvPicPr>
        <xdr:cNvPr id="3" name="Picture 2">
          <a:extLst>
            <a:ext uri="{FF2B5EF4-FFF2-40B4-BE49-F238E27FC236}">
              <a16:creationId xmlns="" xmlns:a16="http://schemas.microsoft.com/office/drawing/2014/main" id="{AF1596EA-40FE-4CC1-AB2E-4C84AC2D450D}"/>
            </a:ext>
          </a:extLst>
        </xdr:cNvPr>
        <xdr:cNvPicPr>
          <a:picLocks noChangeAspect="1"/>
        </xdr:cNvPicPr>
      </xdr:nvPicPr>
      <xdr:blipFill>
        <a:blip xmlns:r="http://schemas.openxmlformats.org/officeDocument/2006/relationships" r:embed="rId1"/>
        <a:stretch>
          <a:fillRect/>
        </a:stretch>
      </xdr:blipFill>
      <xdr:spPr>
        <a:xfrm>
          <a:off x="7153275" y="276225"/>
          <a:ext cx="7752381" cy="55619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361949</xdr:colOff>
      <xdr:row>60</xdr:row>
      <xdr:rowOff>0</xdr:rowOff>
    </xdr:from>
    <xdr:to>
      <xdr:col>3</xdr:col>
      <xdr:colOff>476249</xdr:colOff>
      <xdr:row>76</xdr:row>
      <xdr:rowOff>152399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60</xdr:row>
      <xdr:rowOff>9525</xdr:rowOff>
    </xdr:from>
    <xdr:to>
      <xdr:col>12</xdr:col>
      <xdr:colOff>19050</xdr:colOff>
      <xdr:row>76</xdr:row>
      <xdr:rowOff>152400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66674</xdr:colOff>
      <xdr:row>60</xdr:row>
      <xdr:rowOff>0</xdr:rowOff>
    </xdr:from>
    <xdr:to>
      <xdr:col>19</xdr:col>
      <xdr:colOff>514349</xdr:colOff>
      <xdr:row>76</xdr:row>
      <xdr:rowOff>142875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409575</xdr:colOff>
      <xdr:row>89</xdr:row>
      <xdr:rowOff>9524</xdr:rowOff>
    </xdr:from>
    <xdr:to>
      <xdr:col>3</xdr:col>
      <xdr:colOff>514350</xdr:colOff>
      <xdr:row>105</xdr:row>
      <xdr:rowOff>133350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B32"/>
  <sheetViews>
    <sheetView topLeftCell="A13" workbookViewId="0">
      <selection activeCell="A33" sqref="A33"/>
    </sheetView>
  </sheetViews>
  <sheetFormatPr defaultRowHeight="15" x14ac:dyDescent="0.25"/>
  <cols>
    <col min="2" max="5" width="9.5703125" bestFit="1" customWidth="1"/>
  </cols>
  <sheetData>
    <row r="1" spans="1:106" ht="23.25" x14ac:dyDescent="0.35">
      <c r="A1" s="1" t="s">
        <v>0</v>
      </c>
      <c r="B1" s="1"/>
      <c r="C1" s="1"/>
      <c r="D1" s="1"/>
      <c r="E1" s="1"/>
      <c r="L1" s="2"/>
      <c r="M1" s="1" t="s">
        <v>1</v>
      </c>
      <c r="N1" s="3"/>
      <c r="O1" s="3"/>
    </row>
    <row r="2" spans="1:106" x14ac:dyDescent="0.25">
      <c r="H2" s="4"/>
      <c r="I2" s="5"/>
      <c r="J2" s="6"/>
      <c r="L2" s="7"/>
      <c r="P2" s="8"/>
      <c r="R2" s="9"/>
      <c r="S2" s="10"/>
      <c r="T2" s="8"/>
    </row>
    <row r="3" spans="1:106" ht="18" x14ac:dyDescent="0.25">
      <c r="A3" s="11" t="s">
        <v>2</v>
      </c>
      <c r="B3" s="11"/>
      <c r="C3" s="11"/>
      <c r="D3" s="11"/>
      <c r="E3" s="11"/>
      <c r="L3" s="11" t="s">
        <v>3</v>
      </c>
    </row>
    <row r="4" spans="1:106" ht="18" x14ac:dyDescent="0.25">
      <c r="A4" s="11"/>
      <c r="B4" s="11"/>
      <c r="C4" s="11"/>
      <c r="D4" s="11"/>
      <c r="E4" s="11"/>
      <c r="G4" s="12"/>
      <c r="N4" s="13"/>
    </row>
    <row r="5" spans="1:106" s="37" customFormat="1" ht="12" x14ac:dyDescent="0.2">
      <c r="A5" s="39"/>
      <c r="B5" s="39">
        <v>2007</v>
      </c>
      <c r="C5" s="39">
        <v>2008</v>
      </c>
      <c r="D5" s="39">
        <v>2009</v>
      </c>
      <c r="E5" s="39">
        <v>2010</v>
      </c>
      <c r="F5" s="7">
        <v>2011</v>
      </c>
      <c r="G5" s="7">
        <v>2012</v>
      </c>
      <c r="H5" s="7">
        <v>2013</v>
      </c>
      <c r="I5" s="7">
        <v>2014</v>
      </c>
      <c r="J5" s="7">
        <v>2015</v>
      </c>
      <c r="K5" s="7">
        <v>2016</v>
      </c>
      <c r="L5" s="7">
        <v>2017</v>
      </c>
      <c r="M5" s="7">
        <v>2018</v>
      </c>
      <c r="N5" s="7">
        <v>2019</v>
      </c>
      <c r="O5" s="7">
        <v>2020</v>
      </c>
      <c r="P5" s="7">
        <v>2021</v>
      </c>
      <c r="Q5" s="7">
        <v>2022</v>
      </c>
      <c r="R5" s="7">
        <v>2023</v>
      </c>
      <c r="S5" s="7">
        <v>2024</v>
      </c>
      <c r="T5" s="7">
        <v>2025</v>
      </c>
      <c r="U5" s="7">
        <v>2026</v>
      </c>
      <c r="V5" s="7">
        <v>2027</v>
      </c>
      <c r="W5" s="7">
        <v>2028</v>
      </c>
      <c r="X5" s="7">
        <v>2029</v>
      </c>
      <c r="Y5" s="7">
        <v>2030</v>
      </c>
      <c r="Z5" s="7">
        <v>2031</v>
      </c>
      <c r="AA5" s="7">
        <v>2032</v>
      </c>
      <c r="AB5" s="7">
        <v>2033</v>
      </c>
      <c r="AC5" s="7">
        <v>2034</v>
      </c>
      <c r="AD5" s="7">
        <v>2035</v>
      </c>
      <c r="AE5" s="7">
        <v>2036</v>
      </c>
      <c r="AF5" s="7">
        <v>2037</v>
      </c>
      <c r="AG5" s="7">
        <v>2038</v>
      </c>
      <c r="AH5" s="7">
        <v>2039</v>
      </c>
      <c r="AI5" s="7">
        <v>2040</v>
      </c>
      <c r="AJ5" s="7">
        <v>2041</v>
      </c>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row>
    <row r="6" spans="1:106" s="37" customFormat="1" ht="12" x14ac:dyDescent="0.2">
      <c r="A6" s="14" t="s">
        <v>4</v>
      </c>
      <c r="B6" s="14"/>
      <c r="C6" s="14"/>
      <c r="D6" s="14"/>
      <c r="E6" s="14"/>
      <c r="F6" s="40"/>
      <c r="G6" s="40">
        <v>72</v>
      </c>
      <c r="H6" s="40">
        <v>84</v>
      </c>
      <c r="I6" s="40">
        <v>68</v>
      </c>
      <c r="J6" s="40">
        <v>68</v>
      </c>
      <c r="K6" s="40">
        <v>60</v>
      </c>
      <c r="L6" s="40">
        <v>59</v>
      </c>
      <c r="M6" s="40">
        <v>67.388841816724835</v>
      </c>
      <c r="N6" s="40">
        <v>68.05709545336552</v>
      </c>
      <c r="O6" s="40">
        <v>68.654913392771647</v>
      </c>
      <c r="P6" s="40">
        <v>69.11054529929028</v>
      </c>
      <c r="Q6" s="40">
        <v>69.471480354833432</v>
      </c>
      <c r="R6" s="40">
        <v>69.725569272380056</v>
      </c>
      <c r="S6" s="40">
        <v>69.876451424724365</v>
      </c>
      <c r="T6" s="40">
        <v>69.896742663704003</v>
      </c>
      <c r="U6" s="40">
        <v>69.783228020595487</v>
      </c>
      <c r="V6" s="40">
        <v>69.525928528960691</v>
      </c>
      <c r="W6" s="40">
        <v>69.058774493724655</v>
      </c>
      <c r="X6" s="40">
        <v>68.508613510778133</v>
      </c>
      <c r="Y6" s="40">
        <v>67.981505268097479</v>
      </c>
      <c r="Z6" s="40">
        <v>67.531946248827026</v>
      </c>
      <c r="AA6" s="40">
        <v>67.171867623949367</v>
      </c>
      <c r="AB6" s="40">
        <v>66.926481926569579</v>
      </c>
      <c r="AC6" s="40">
        <v>66.820063620968497</v>
      </c>
      <c r="AD6" s="40">
        <v>66.891638008913716</v>
      </c>
      <c r="AE6" s="40">
        <v>67.118761900785373</v>
      </c>
      <c r="AF6" s="40">
        <v>67.489757515805678</v>
      </c>
      <c r="AG6" s="40">
        <v>68.004911576119568</v>
      </c>
      <c r="AH6" s="40">
        <v>68.61763648502955</v>
      </c>
      <c r="AI6" s="40">
        <v>69.343659405571913</v>
      </c>
      <c r="AJ6" s="40">
        <v>70.017350418070038</v>
      </c>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row>
    <row r="7" spans="1:106" s="37" customFormat="1" ht="12" x14ac:dyDescent="0.2">
      <c r="A7" s="14" t="s">
        <v>5</v>
      </c>
      <c r="B7" s="14"/>
      <c r="C7" s="14"/>
      <c r="D7" s="14"/>
      <c r="E7" s="14"/>
      <c r="F7" s="40"/>
      <c r="G7" s="40">
        <v>103.99999999999997</v>
      </c>
      <c r="H7" s="40">
        <v>99.000000000000028</v>
      </c>
      <c r="I7" s="40">
        <v>98.000000000000014</v>
      </c>
      <c r="J7" s="40">
        <v>93.999999999999986</v>
      </c>
      <c r="K7" s="40">
        <v>108</v>
      </c>
      <c r="L7" s="40">
        <v>102.99999999999997</v>
      </c>
      <c r="M7" s="40">
        <v>105.36133297900265</v>
      </c>
      <c r="N7" s="40">
        <v>104.55485093205391</v>
      </c>
      <c r="O7" s="40">
        <v>103.67979149302678</v>
      </c>
      <c r="P7" s="40">
        <v>101.35365343533195</v>
      </c>
      <c r="Q7" s="40">
        <v>100.62206051796861</v>
      </c>
      <c r="R7" s="40">
        <v>100.65537226724504</v>
      </c>
      <c r="S7" s="40">
        <v>100.93940481435178</v>
      </c>
      <c r="T7" s="40">
        <v>99.581668837527772</v>
      </c>
      <c r="U7" s="40">
        <v>99.859882004889982</v>
      </c>
      <c r="V7" s="40">
        <v>100.73987064216018</v>
      </c>
      <c r="W7" s="40">
        <v>100.87587186707391</v>
      </c>
      <c r="X7" s="40">
        <v>102.15424993741379</v>
      </c>
      <c r="Y7" s="40">
        <v>103.30022410515075</v>
      </c>
      <c r="Z7" s="40">
        <v>105.29037170081732</v>
      </c>
      <c r="AA7" s="40">
        <v>106.68074579213925</v>
      </c>
      <c r="AB7" s="40">
        <v>108.35087766601653</v>
      </c>
      <c r="AC7" s="40">
        <v>110.40766774106785</v>
      </c>
      <c r="AD7" s="40">
        <v>112.78410205034133</v>
      </c>
      <c r="AE7" s="40">
        <v>114.02102931823413</v>
      </c>
      <c r="AF7" s="40">
        <v>116.16720120521721</v>
      </c>
      <c r="AG7" s="40">
        <v>118.86311393805371</v>
      </c>
      <c r="AH7" s="40">
        <v>120.39570379771469</v>
      </c>
      <c r="AI7" s="40">
        <v>121.5182459776742</v>
      </c>
      <c r="AJ7" s="40">
        <v>122.17467573376433</v>
      </c>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row>
    <row r="8" spans="1:106" s="37" customFormat="1" ht="12" x14ac:dyDescent="0.2">
      <c r="A8" s="16" t="s">
        <v>6</v>
      </c>
      <c r="B8" s="16"/>
      <c r="C8" s="16"/>
      <c r="D8" s="16"/>
      <c r="E8" s="16"/>
      <c r="F8" s="41"/>
      <c r="G8" s="41">
        <v>122.99999999999994</v>
      </c>
      <c r="H8" s="41">
        <v>-2.0000000000000284</v>
      </c>
      <c r="I8" s="41">
        <v>54.999999999999915</v>
      </c>
      <c r="J8" s="41">
        <v>61.999999999999744</v>
      </c>
      <c r="K8" s="41">
        <v>103.00000000000006</v>
      </c>
      <c r="L8" s="41">
        <v>45.000000000000085</v>
      </c>
      <c r="M8" s="41">
        <v>112.30440885756288</v>
      </c>
      <c r="N8" s="41">
        <v>110.40869223971387</v>
      </c>
      <c r="O8" s="41">
        <v>106.51410895740572</v>
      </c>
      <c r="P8" s="41">
        <v>101.05832647994815</v>
      </c>
      <c r="Q8" s="41">
        <v>95.360903533717675</v>
      </c>
      <c r="R8" s="41">
        <v>99.275356704780521</v>
      </c>
      <c r="S8" s="41">
        <v>96.862970537954808</v>
      </c>
      <c r="T8" s="41">
        <v>94.988158924806953</v>
      </c>
      <c r="U8" s="41">
        <v>88.720238586224539</v>
      </c>
      <c r="V8" s="41">
        <v>83.970173208151067</v>
      </c>
      <c r="W8" s="41">
        <v>85.564939758226501</v>
      </c>
      <c r="X8" s="41">
        <v>83.187174320991787</v>
      </c>
      <c r="Y8" s="41">
        <v>85.539184674330272</v>
      </c>
      <c r="Z8" s="41">
        <v>86.325907386208698</v>
      </c>
      <c r="AA8" s="41">
        <v>83.857896453937897</v>
      </c>
      <c r="AB8" s="41">
        <v>84.202867737373822</v>
      </c>
      <c r="AC8" s="41">
        <v>85.43417503615035</v>
      </c>
      <c r="AD8" s="41">
        <v>85.858353520976223</v>
      </c>
      <c r="AE8" s="41">
        <v>85.057806651010992</v>
      </c>
      <c r="AF8" s="41">
        <v>85.347911844089367</v>
      </c>
      <c r="AG8" s="41">
        <v>84.556682404969905</v>
      </c>
      <c r="AH8" s="41">
        <v>83.815907060873201</v>
      </c>
      <c r="AI8" s="41">
        <v>82.835500214948382</v>
      </c>
      <c r="AJ8" s="41">
        <v>82.300141640564192</v>
      </c>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row>
    <row r="9" spans="1:106" s="37" customFormat="1" ht="12" x14ac:dyDescent="0.2">
      <c r="A9" s="16" t="s">
        <v>7</v>
      </c>
      <c r="B9" s="42">
        <v>7607</v>
      </c>
      <c r="C9" s="42">
        <v>7546</v>
      </c>
      <c r="D9" s="42">
        <v>7524</v>
      </c>
      <c r="E9" s="42">
        <v>7540</v>
      </c>
      <c r="F9" s="40">
        <v>7615</v>
      </c>
      <c r="G9" s="40">
        <v>7706</v>
      </c>
      <c r="H9" s="40">
        <v>7689</v>
      </c>
      <c r="I9" s="40">
        <v>7714</v>
      </c>
      <c r="J9" s="40">
        <v>7750</v>
      </c>
      <c r="K9" s="40">
        <v>7805</v>
      </c>
      <c r="L9" s="40">
        <v>7806</v>
      </c>
      <c r="M9" s="40">
        <v>7880.3319176952837</v>
      </c>
      <c r="N9" s="40">
        <v>7954.2428544563099</v>
      </c>
      <c r="O9" s="40">
        <v>8025.7320853134624</v>
      </c>
      <c r="P9" s="40">
        <v>8094.5473036573658</v>
      </c>
      <c r="Q9" s="40">
        <v>8158.7576270279496</v>
      </c>
      <c r="R9" s="40">
        <v>8227.1031807378658</v>
      </c>
      <c r="S9" s="40">
        <v>8292.9031978861913</v>
      </c>
      <c r="T9" s="40">
        <v>8358.2064306371758</v>
      </c>
      <c r="U9" s="40">
        <v>8416.8500152391061</v>
      </c>
      <c r="V9" s="40">
        <v>8469.6062463340586</v>
      </c>
      <c r="W9" s="40">
        <v>8523.3540887189338</v>
      </c>
      <c r="X9" s="40">
        <v>8572.8956266132918</v>
      </c>
      <c r="Y9" s="40">
        <v>8623.1160924505675</v>
      </c>
      <c r="Z9" s="40">
        <v>8671.683574384786</v>
      </c>
      <c r="AA9" s="40">
        <v>8716.0325926705336</v>
      </c>
      <c r="AB9" s="40">
        <v>8758.8110646684618</v>
      </c>
      <c r="AC9" s="40">
        <v>8800.6576355845136</v>
      </c>
      <c r="AD9" s="40">
        <v>8840.6235250640621</v>
      </c>
      <c r="AE9" s="40">
        <v>8878.7790642976252</v>
      </c>
      <c r="AF9" s="40">
        <v>8915.4495324523032</v>
      </c>
      <c r="AG9" s="40">
        <v>8949.1480124953378</v>
      </c>
      <c r="AH9" s="40">
        <v>8981.185852243525</v>
      </c>
      <c r="AI9" s="40">
        <v>9011.8467658863719</v>
      </c>
      <c r="AJ9" s="40">
        <v>9041.989582211243</v>
      </c>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row>
    <row r="11" spans="1:106" ht="18" x14ac:dyDescent="0.25">
      <c r="A11" s="11" t="s">
        <v>2</v>
      </c>
      <c r="B11" s="11"/>
      <c r="C11" s="11"/>
      <c r="D11" s="11"/>
      <c r="E11" s="11"/>
      <c r="L11" s="11" t="s">
        <v>8</v>
      </c>
    </row>
    <row r="12" spans="1:106" ht="18" x14ac:dyDescent="0.25">
      <c r="A12" s="11"/>
      <c r="B12" s="11"/>
      <c r="C12" s="11"/>
      <c r="D12" s="11"/>
      <c r="E12" s="11"/>
      <c r="G12" s="12"/>
      <c r="N12" s="13"/>
    </row>
    <row r="13" spans="1:106" s="37" customFormat="1" ht="12" x14ac:dyDescent="0.2">
      <c r="A13" s="39"/>
      <c r="B13" s="39">
        <v>2007</v>
      </c>
      <c r="C13" s="39">
        <v>2008</v>
      </c>
      <c r="D13" s="39">
        <v>2009</v>
      </c>
      <c r="E13" s="39">
        <v>2010</v>
      </c>
      <c r="F13" s="7">
        <v>2011</v>
      </c>
      <c r="G13" s="7">
        <v>2012</v>
      </c>
      <c r="H13" s="7">
        <v>2013</v>
      </c>
      <c r="I13" s="7">
        <v>2014</v>
      </c>
      <c r="J13" s="7">
        <v>2015</v>
      </c>
      <c r="K13" s="7">
        <v>2016</v>
      </c>
      <c r="L13" s="7">
        <v>2017</v>
      </c>
      <c r="M13" s="7">
        <v>2018</v>
      </c>
      <c r="N13" s="7">
        <v>2019</v>
      </c>
      <c r="O13" s="7">
        <v>2020</v>
      </c>
      <c r="P13" s="7">
        <v>2021</v>
      </c>
      <c r="Q13" s="7">
        <v>2022</v>
      </c>
      <c r="R13" s="7">
        <v>2023</v>
      </c>
      <c r="S13" s="7">
        <v>2024</v>
      </c>
      <c r="T13" s="7">
        <v>2025</v>
      </c>
      <c r="U13" s="7">
        <v>2026</v>
      </c>
      <c r="V13" s="7">
        <v>2027</v>
      </c>
      <c r="W13" s="7">
        <v>2028</v>
      </c>
      <c r="X13" s="7">
        <v>2029</v>
      </c>
      <c r="Y13" s="7">
        <v>2030</v>
      </c>
      <c r="Z13" s="7">
        <v>2031</v>
      </c>
      <c r="AA13" s="7">
        <v>2032</v>
      </c>
      <c r="AB13" s="7">
        <v>2033</v>
      </c>
      <c r="AC13" s="7">
        <v>2034</v>
      </c>
      <c r="AD13" s="7">
        <v>2035</v>
      </c>
      <c r="AE13" s="7">
        <v>2036</v>
      </c>
      <c r="AF13" s="7">
        <v>2037</v>
      </c>
      <c r="AG13" s="7">
        <v>2038</v>
      </c>
      <c r="AH13" s="7">
        <v>2039</v>
      </c>
      <c r="AI13" s="7">
        <v>2040</v>
      </c>
      <c r="AJ13" s="7">
        <v>2041</v>
      </c>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row>
    <row r="14" spans="1:106" s="37" customFormat="1" ht="12" x14ac:dyDescent="0.2">
      <c r="A14" s="14" t="s">
        <v>4</v>
      </c>
      <c r="B14" s="14"/>
      <c r="C14" s="14"/>
      <c r="D14" s="14"/>
      <c r="E14" s="14"/>
      <c r="F14" s="40"/>
      <c r="G14" s="40">
        <v>53</v>
      </c>
      <c r="H14" s="40">
        <v>53</v>
      </c>
      <c r="I14" s="40">
        <v>51</v>
      </c>
      <c r="J14" s="40">
        <v>51</v>
      </c>
      <c r="K14" s="40">
        <v>47</v>
      </c>
      <c r="L14" s="40">
        <v>54</v>
      </c>
      <c r="M14" s="40">
        <v>49.473355191425853</v>
      </c>
      <c r="N14" s="40">
        <v>48.854566335715248</v>
      </c>
      <c r="O14" s="40">
        <v>48.091683668237827</v>
      </c>
      <c r="P14" s="40">
        <v>47.357535280526477</v>
      </c>
      <c r="Q14" s="40">
        <v>46.660821525061166</v>
      </c>
      <c r="R14" s="40">
        <v>46.034003997300005</v>
      </c>
      <c r="S14" s="40">
        <v>45.444643238155599</v>
      </c>
      <c r="T14" s="40">
        <v>44.883820569588757</v>
      </c>
      <c r="U14" s="40">
        <v>44.379450458518569</v>
      </c>
      <c r="V14" s="40">
        <v>43.85215298598655</v>
      </c>
      <c r="W14" s="40">
        <v>43.275731135508892</v>
      </c>
      <c r="X14" s="40">
        <v>42.780824184721432</v>
      </c>
      <c r="Y14" s="40">
        <v>42.372517104494882</v>
      </c>
      <c r="Z14" s="40">
        <v>42.034105979467583</v>
      </c>
      <c r="AA14" s="40">
        <v>41.784665678745839</v>
      </c>
      <c r="AB14" s="40">
        <v>41.669958934531152</v>
      </c>
      <c r="AC14" s="40">
        <v>41.669116204573967</v>
      </c>
      <c r="AD14" s="40">
        <v>41.75717616127848</v>
      </c>
      <c r="AE14" s="40">
        <v>41.924182024278153</v>
      </c>
      <c r="AF14" s="40">
        <v>42.154467528388658</v>
      </c>
      <c r="AG14" s="40">
        <v>42.467361969929364</v>
      </c>
      <c r="AH14" s="40">
        <v>42.82497834438751</v>
      </c>
      <c r="AI14" s="40">
        <v>43.235985089555641</v>
      </c>
      <c r="AJ14" s="40">
        <v>43.622680657362309</v>
      </c>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row>
    <row r="15" spans="1:106" s="37" customFormat="1" ht="12" x14ac:dyDescent="0.2">
      <c r="A15" s="14" t="s">
        <v>5</v>
      </c>
      <c r="B15" s="14"/>
      <c r="C15" s="14"/>
      <c r="D15" s="14"/>
      <c r="E15" s="14"/>
      <c r="F15" s="40"/>
      <c r="G15" s="40">
        <v>95</v>
      </c>
      <c r="H15" s="40">
        <v>112</v>
      </c>
      <c r="I15" s="40">
        <v>98</v>
      </c>
      <c r="J15" s="40">
        <v>104</v>
      </c>
      <c r="K15" s="40">
        <v>96.999999999999986</v>
      </c>
      <c r="L15" s="40">
        <v>107</v>
      </c>
      <c r="M15" s="40">
        <v>102.65317182356057</v>
      </c>
      <c r="N15" s="40">
        <v>104.30359920620266</v>
      </c>
      <c r="O15" s="40">
        <v>105.91644567416637</v>
      </c>
      <c r="P15" s="40">
        <v>108.22787816781181</v>
      </c>
      <c r="Q15" s="40">
        <v>108.19924047713887</v>
      </c>
      <c r="R15" s="40">
        <v>109.73905137073973</v>
      </c>
      <c r="S15" s="40">
        <v>110.65957647868346</v>
      </c>
      <c r="T15" s="40">
        <v>111.58396063424183</v>
      </c>
      <c r="U15" s="40">
        <v>111.97043434119885</v>
      </c>
      <c r="V15" s="40">
        <v>113.46201534363536</v>
      </c>
      <c r="W15" s="40">
        <v>115.43243145675807</v>
      </c>
      <c r="X15" s="40">
        <v>117.57050910030364</v>
      </c>
      <c r="Y15" s="40">
        <v>120.16437111229358</v>
      </c>
      <c r="Z15" s="40">
        <v>122.40791836080624</v>
      </c>
      <c r="AA15" s="40">
        <v>124.34741393775742</v>
      </c>
      <c r="AB15" s="40">
        <v>127.12178772410735</v>
      </c>
      <c r="AC15" s="40">
        <v>130.68622237970831</v>
      </c>
      <c r="AD15" s="40">
        <v>133.09932630126355</v>
      </c>
      <c r="AE15" s="40">
        <v>135.90846961081598</v>
      </c>
      <c r="AF15" s="40">
        <v>138.94829625129668</v>
      </c>
      <c r="AG15" s="40">
        <v>143.06441660084926</v>
      </c>
      <c r="AH15" s="40">
        <v>145.07946078340098</v>
      </c>
      <c r="AI15" s="40">
        <v>147.76384249470138</v>
      </c>
      <c r="AJ15" s="40">
        <v>149.33100507676716</v>
      </c>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row>
    <row r="16" spans="1:106" s="37" customFormat="1" ht="12" x14ac:dyDescent="0.2">
      <c r="A16" s="16" t="s">
        <v>6</v>
      </c>
      <c r="B16" s="16"/>
      <c r="C16" s="16"/>
      <c r="D16" s="16"/>
      <c r="E16" s="16"/>
      <c r="F16" s="41"/>
      <c r="G16" s="41">
        <v>27</v>
      </c>
      <c r="H16" s="41">
        <v>49.000000000000171</v>
      </c>
      <c r="I16" s="41">
        <v>76.999999999999886</v>
      </c>
      <c r="J16" s="41">
        <v>-9.0000000000002558</v>
      </c>
      <c r="K16" s="41">
        <v>-1</v>
      </c>
      <c r="L16" s="41">
        <v>5.9999999999999147</v>
      </c>
      <c r="M16" s="41">
        <v>67.420721941146553</v>
      </c>
      <c r="N16" s="41">
        <v>72.46096050633561</v>
      </c>
      <c r="O16" s="41">
        <v>77.224178045869834</v>
      </c>
      <c r="P16" s="41">
        <v>81.179394485890697</v>
      </c>
      <c r="Q16" s="41">
        <v>89.490961987832705</v>
      </c>
      <c r="R16" s="41">
        <v>91.395105913416558</v>
      </c>
      <c r="S16" s="41">
        <v>94.236806997864448</v>
      </c>
      <c r="T16" s="41">
        <v>99.759748093688245</v>
      </c>
      <c r="U16" s="41">
        <v>101.05717902731766</v>
      </c>
      <c r="V16" s="41">
        <v>102.25495787360011</v>
      </c>
      <c r="W16" s="41">
        <v>104.07598558215875</v>
      </c>
      <c r="X16" s="41">
        <v>107.17400562837122</v>
      </c>
      <c r="Y16" s="41">
        <v>110.36869012897884</v>
      </c>
      <c r="Z16" s="41">
        <v>111.38213011848548</v>
      </c>
      <c r="AA16" s="41">
        <v>114.98095019831361</v>
      </c>
      <c r="AB16" s="41">
        <v>116.37913595736393</v>
      </c>
      <c r="AC16" s="41">
        <v>117.1490266705805</v>
      </c>
      <c r="AD16" s="41">
        <v>118.65011603955544</v>
      </c>
      <c r="AE16" s="41">
        <v>120.42080542508404</v>
      </c>
      <c r="AF16" s="41">
        <v>123.17475457141444</v>
      </c>
      <c r="AG16" s="41">
        <v>125.01984718580174</v>
      </c>
      <c r="AH16" s="41">
        <v>125.86635206309376</v>
      </c>
      <c r="AI16" s="41">
        <v>126.27489539800877</v>
      </c>
      <c r="AJ16" s="41">
        <v>127.04145838969156</v>
      </c>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row>
    <row r="17" spans="1:106" s="37" customFormat="1" ht="12" x14ac:dyDescent="0.2">
      <c r="A17" s="16" t="s">
        <v>7</v>
      </c>
      <c r="B17" s="42">
        <v>6639</v>
      </c>
      <c r="C17" s="42">
        <v>6584</v>
      </c>
      <c r="D17" s="42">
        <v>6582</v>
      </c>
      <c r="E17" s="42">
        <v>6609</v>
      </c>
      <c r="F17" s="40">
        <v>6524</v>
      </c>
      <c r="G17" s="40">
        <v>6509</v>
      </c>
      <c r="H17" s="40">
        <v>6499</v>
      </c>
      <c r="I17" s="40">
        <v>6529</v>
      </c>
      <c r="J17" s="40">
        <v>6467</v>
      </c>
      <c r="K17" s="40">
        <v>6416</v>
      </c>
      <c r="L17" s="40">
        <v>6369</v>
      </c>
      <c r="M17" s="40">
        <v>6383.2409053090123</v>
      </c>
      <c r="N17" s="40">
        <v>6400.2528329448605</v>
      </c>
      <c r="O17" s="40">
        <v>6419.6522489848012</v>
      </c>
      <c r="P17" s="40">
        <v>6439.9613005834071</v>
      </c>
      <c r="Q17" s="40">
        <v>6467.9138436191624</v>
      </c>
      <c r="R17" s="40">
        <v>6495.6039021591387</v>
      </c>
      <c r="S17" s="40">
        <v>6524.6257759164755</v>
      </c>
      <c r="T17" s="40">
        <v>6557.6853839455107</v>
      </c>
      <c r="U17" s="40">
        <v>6591.1515790901485</v>
      </c>
      <c r="V17" s="40">
        <v>6623.7966746060993</v>
      </c>
      <c r="W17" s="40">
        <v>6655.7159598670078</v>
      </c>
      <c r="X17" s="40">
        <v>6688.100280579798</v>
      </c>
      <c r="Y17" s="40">
        <v>6720.6771167009774</v>
      </c>
      <c r="Z17" s="40">
        <v>6751.6854344381245</v>
      </c>
      <c r="AA17" s="40">
        <v>6784.1036363774274</v>
      </c>
      <c r="AB17" s="40">
        <v>6815.0309435452145</v>
      </c>
      <c r="AC17" s="40">
        <v>6843.1628640406616</v>
      </c>
      <c r="AD17" s="40">
        <v>6870.4708299402309</v>
      </c>
      <c r="AE17" s="40">
        <v>6896.9073477787779</v>
      </c>
      <c r="AF17" s="40">
        <v>6923.2882736272841</v>
      </c>
      <c r="AG17" s="40">
        <v>6947.7110661821653</v>
      </c>
      <c r="AH17" s="40">
        <v>6971.3229358062463</v>
      </c>
      <c r="AI17" s="40">
        <v>6993.069973799109</v>
      </c>
      <c r="AJ17" s="40">
        <v>7014.4031077693962</v>
      </c>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row>
    <row r="18" spans="1:106" x14ac:dyDescent="0.25">
      <c r="A18" s="16"/>
      <c r="B18" s="16"/>
      <c r="C18" s="16"/>
      <c r="D18" s="16"/>
      <c r="E18" s="16"/>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row>
    <row r="19" spans="1:106" ht="18" x14ac:dyDescent="0.25">
      <c r="L19" s="19" t="s">
        <v>9</v>
      </c>
    </row>
    <row r="20" spans="1:106" s="37" customFormat="1" ht="12" x14ac:dyDescent="0.2">
      <c r="A20" s="14" t="s">
        <v>4</v>
      </c>
      <c r="B20" s="14" t="s">
        <v>54</v>
      </c>
      <c r="C20" s="14" t="s">
        <v>54</v>
      </c>
      <c r="D20" s="14" t="s">
        <v>54</v>
      </c>
      <c r="E20" s="14" t="s">
        <v>54</v>
      </c>
      <c r="F20" s="14" t="s">
        <v>54</v>
      </c>
      <c r="G20" s="38">
        <f>SUM(G6,G14)</f>
        <v>125</v>
      </c>
      <c r="H20" s="38">
        <f t="shared" ref="H20:AJ23" si="0">SUM(H6,H14)</f>
        <v>137</v>
      </c>
      <c r="I20" s="38">
        <f t="shared" si="0"/>
        <v>119</v>
      </c>
      <c r="J20" s="38">
        <f t="shared" si="0"/>
        <v>119</v>
      </c>
      <c r="K20" s="38">
        <f t="shared" si="0"/>
        <v>107</v>
      </c>
      <c r="L20" s="38">
        <f t="shared" si="0"/>
        <v>113</v>
      </c>
      <c r="M20" s="38">
        <f t="shared" si="0"/>
        <v>116.86219700815069</v>
      </c>
      <c r="N20" s="38">
        <f t="shared" si="0"/>
        <v>116.91166178908077</v>
      </c>
      <c r="O20" s="38">
        <f t="shared" si="0"/>
        <v>116.74659706100948</v>
      </c>
      <c r="P20" s="38">
        <f t="shared" si="0"/>
        <v>116.46808057981676</v>
      </c>
      <c r="Q20" s="38">
        <f t="shared" si="0"/>
        <v>116.1323018798946</v>
      </c>
      <c r="R20" s="38">
        <f t="shared" si="0"/>
        <v>115.75957326968006</v>
      </c>
      <c r="S20" s="38">
        <f t="shared" si="0"/>
        <v>115.32109466287997</v>
      </c>
      <c r="T20" s="38">
        <f t="shared" si="0"/>
        <v>114.78056323329275</v>
      </c>
      <c r="U20" s="38">
        <f t="shared" si="0"/>
        <v>114.16267847911405</v>
      </c>
      <c r="V20" s="38">
        <f t="shared" si="0"/>
        <v>113.37808151494724</v>
      </c>
      <c r="W20" s="38">
        <f t="shared" si="0"/>
        <v>112.33450562923355</v>
      </c>
      <c r="X20" s="38">
        <f t="shared" si="0"/>
        <v>111.28943769549957</v>
      </c>
      <c r="Y20" s="38">
        <f t="shared" si="0"/>
        <v>110.35402237259237</v>
      </c>
      <c r="Z20" s="38">
        <f t="shared" si="0"/>
        <v>109.56605222829461</v>
      </c>
      <c r="AA20" s="38">
        <f t="shared" si="0"/>
        <v>108.95653330269521</v>
      </c>
      <c r="AB20" s="38">
        <f t="shared" si="0"/>
        <v>108.59644086110073</v>
      </c>
      <c r="AC20" s="38">
        <f t="shared" si="0"/>
        <v>108.48917982554246</v>
      </c>
      <c r="AD20" s="38">
        <f t="shared" si="0"/>
        <v>108.6488141701922</v>
      </c>
      <c r="AE20" s="38">
        <f t="shared" si="0"/>
        <v>109.04294392506353</v>
      </c>
      <c r="AF20" s="38">
        <f t="shared" si="0"/>
        <v>109.64422504419434</v>
      </c>
      <c r="AG20" s="38">
        <f t="shared" si="0"/>
        <v>110.47227354604894</v>
      </c>
      <c r="AH20" s="38">
        <f t="shared" si="0"/>
        <v>111.44261482941707</v>
      </c>
      <c r="AI20" s="38">
        <f t="shared" si="0"/>
        <v>112.57964449512755</v>
      </c>
      <c r="AJ20" s="38">
        <f t="shared" si="0"/>
        <v>113.64003107543235</v>
      </c>
    </row>
    <row r="21" spans="1:106" s="37" customFormat="1" ht="12" x14ac:dyDescent="0.2">
      <c r="A21" s="14" t="s">
        <v>5</v>
      </c>
      <c r="B21" s="14" t="s">
        <v>54</v>
      </c>
      <c r="C21" s="14" t="s">
        <v>54</v>
      </c>
      <c r="D21" s="14" t="s">
        <v>54</v>
      </c>
      <c r="E21" s="14" t="s">
        <v>54</v>
      </c>
      <c r="F21" s="14" t="s">
        <v>54</v>
      </c>
      <c r="G21" s="38">
        <v>-198.99999999999997</v>
      </c>
      <c r="H21" s="38">
        <v>-211.00000000000003</v>
      </c>
      <c r="I21" s="38">
        <v>-196</v>
      </c>
      <c r="J21" s="38">
        <v>-198</v>
      </c>
      <c r="K21" s="38">
        <v>-205</v>
      </c>
      <c r="L21" s="38">
        <v>-209.99999999999997</v>
      </c>
      <c r="M21" s="38">
        <v>-208.01450480256324</v>
      </c>
      <c r="N21" s="38">
        <v>-208.85845013825656</v>
      </c>
      <c r="O21" s="38">
        <v>-209.59623716719315</v>
      </c>
      <c r="P21" s="38">
        <v>-209.58153160314376</v>
      </c>
      <c r="Q21" s="38">
        <v>-208.82130099510749</v>
      </c>
      <c r="R21" s="38">
        <v>-210.39442363798477</v>
      </c>
      <c r="S21" s="38">
        <v>-211.59898129303525</v>
      </c>
      <c r="T21" s="38">
        <v>-211.16562947176959</v>
      </c>
      <c r="U21" s="38">
        <v>-211.83031634608884</v>
      </c>
      <c r="V21" s="38">
        <v>-214.20188598579554</v>
      </c>
      <c r="W21" s="38">
        <v>-216.30830332383198</v>
      </c>
      <c r="X21" s="38">
        <v>-219.72475903771743</v>
      </c>
      <c r="Y21" s="38">
        <v>-223.46459521744433</v>
      </c>
      <c r="Z21" s="38">
        <v>-227.69829006162354</v>
      </c>
      <c r="AA21" s="38">
        <v>-231.02815972989669</v>
      </c>
      <c r="AB21" s="38">
        <v>-235.47266539012389</v>
      </c>
      <c r="AC21" s="38">
        <v>-241.09389012077617</v>
      </c>
      <c r="AD21" s="38">
        <v>-245.88342835160489</v>
      </c>
      <c r="AE21" s="38">
        <v>-249.92949892905011</v>
      </c>
      <c r="AF21" s="38">
        <v>-255.11549745651388</v>
      </c>
      <c r="AG21" s="38">
        <v>-261.92753053890294</v>
      </c>
      <c r="AH21" s="38">
        <v>-265.47516458111568</v>
      </c>
      <c r="AI21" s="38">
        <v>-269.28208847237556</v>
      </c>
      <c r="AJ21" s="38">
        <v>-271.50568081053149</v>
      </c>
    </row>
    <row r="22" spans="1:106" s="37" customFormat="1" ht="12" x14ac:dyDescent="0.2">
      <c r="A22" s="16" t="s">
        <v>6</v>
      </c>
      <c r="B22" s="14" t="s">
        <v>54</v>
      </c>
      <c r="C22" s="14" t="s">
        <v>54</v>
      </c>
      <c r="D22" s="14" t="s">
        <v>54</v>
      </c>
      <c r="E22" s="14" t="s">
        <v>54</v>
      </c>
      <c r="F22" s="14" t="s">
        <v>54</v>
      </c>
      <c r="G22" s="38">
        <f>SUM(G8,G16)</f>
        <v>149.99999999999994</v>
      </c>
      <c r="H22" s="38">
        <f t="shared" si="0"/>
        <v>47.000000000000142</v>
      </c>
      <c r="I22" s="38">
        <f t="shared" si="0"/>
        <v>131.9999999999998</v>
      </c>
      <c r="J22" s="38">
        <f t="shared" si="0"/>
        <v>52.999999999999488</v>
      </c>
      <c r="K22" s="38">
        <f t="shared" si="0"/>
        <v>102.00000000000006</v>
      </c>
      <c r="L22" s="38">
        <f t="shared" si="0"/>
        <v>51</v>
      </c>
      <c r="M22" s="38">
        <f t="shared" si="0"/>
        <v>179.72513079870942</v>
      </c>
      <c r="N22" s="38">
        <f t="shared" si="0"/>
        <v>182.8696527460495</v>
      </c>
      <c r="O22" s="38">
        <f t="shared" si="0"/>
        <v>183.73828700327556</v>
      </c>
      <c r="P22" s="38">
        <f t="shared" si="0"/>
        <v>182.23772096583883</v>
      </c>
      <c r="Q22" s="38">
        <f t="shared" si="0"/>
        <v>184.85186552155039</v>
      </c>
      <c r="R22" s="38">
        <f t="shared" si="0"/>
        <v>190.67046261819706</v>
      </c>
      <c r="S22" s="38">
        <f t="shared" si="0"/>
        <v>191.09977753581927</v>
      </c>
      <c r="T22" s="38">
        <f t="shared" si="0"/>
        <v>194.7479070184952</v>
      </c>
      <c r="U22" s="38">
        <f t="shared" si="0"/>
        <v>189.77741761354218</v>
      </c>
      <c r="V22" s="38">
        <f t="shared" si="0"/>
        <v>186.22513108175116</v>
      </c>
      <c r="W22" s="38">
        <f t="shared" si="0"/>
        <v>189.64092534038525</v>
      </c>
      <c r="X22" s="38">
        <f t="shared" si="0"/>
        <v>190.36117994936302</v>
      </c>
      <c r="Y22" s="38">
        <f t="shared" si="0"/>
        <v>195.90787480330911</v>
      </c>
      <c r="Z22" s="38">
        <f t="shared" si="0"/>
        <v>197.70803750469418</v>
      </c>
      <c r="AA22" s="38">
        <f t="shared" si="0"/>
        <v>198.8388466522515</v>
      </c>
      <c r="AB22" s="38">
        <f t="shared" si="0"/>
        <v>200.58200369473775</v>
      </c>
      <c r="AC22" s="38">
        <f t="shared" si="0"/>
        <v>202.58320170673085</v>
      </c>
      <c r="AD22" s="38">
        <f t="shared" si="0"/>
        <v>204.50846956053167</v>
      </c>
      <c r="AE22" s="38">
        <f t="shared" si="0"/>
        <v>205.47861207609503</v>
      </c>
      <c r="AF22" s="38">
        <f t="shared" si="0"/>
        <v>208.52266641550381</v>
      </c>
      <c r="AG22" s="38">
        <f t="shared" si="0"/>
        <v>209.57652959077166</v>
      </c>
      <c r="AH22" s="38">
        <f t="shared" si="0"/>
        <v>209.68225912396696</v>
      </c>
      <c r="AI22" s="38">
        <f t="shared" si="0"/>
        <v>209.11039561295715</v>
      </c>
      <c r="AJ22" s="38">
        <f t="shared" si="0"/>
        <v>209.34160003025573</v>
      </c>
    </row>
    <row r="23" spans="1:106" s="37" customFormat="1" ht="12" x14ac:dyDescent="0.2">
      <c r="A23" s="16" t="s">
        <v>7</v>
      </c>
      <c r="B23" s="38">
        <f>SUM(B9,B17)</f>
        <v>14246</v>
      </c>
      <c r="C23" s="38">
        <f t="shared" ref="C23:E23" si="1">SUM(C9,C17)</f>
        <v>14130</v>
      </c>
      <c r="D23" s="38">
        <f t="shared" si="1"/>
        <v>14106</v>
      </c>
      <c r="E23" s="38">
        <f t="shared" si="1"/>
        <v>14149</v>
      </c>
      <c r="F23" s="38">
        <f>SUM(F9,F17)</f>
        <v>14139</v>
      </c>
      <c r="G23" s="38">
        <f t="shared" ref="G23" si="2">SUM(G9,G17)</f>
        <v>14215</v>
      </c>
      <c r="H23" s="38">
        <f t="shared" si="0"/>
        <v>14188</v>
      </c>
      <c r="I23" s="38">
        <f t="shared" si="0"/>
        <v>14243</v>
      </c>
      <c r="J23" s="38">
        <f t="shared" si="0"/>
        <v>14217</v>
      </c>
      <c r="K23" s="38">
        <f t="shared" si="0"/>
        <v>14221</v>
      </c>
      <c r="L23" s="38">
        <f t="shared" si="0"/>
        <v>14175</v>
      </c>
      <c r="M23" s="38">
        <f t="shared" si="0"/>
        <v>14263.572823004295</v>
      </c>
      <c r="N23" s="38">
        <f t="shared" si="0"/>
        <v>14354.49568740117</v>
      </c>
      <c r="O23" s="38">
        <f t="shared" si="0"/>
        <v>14445.384334298264</v>
      </c>
      <c r="P23" s="38">
        <f t="shared" si="0"/>
        <v>14534.508604240773</v>
      </c>
      <c r="Q23" s="38">
        <f t="shared" si="0"/>
        <v>14626.671470647112</v>
      </c>
      <c r="R23" s="38">
        <f t="shared" si="0"/>
        <v>14722.707082897005</v>
      </c>
      <c r="S23" s="38">
        <f t="shared" si="0"/>
        <v>14817.528973802666</v>
      </c>
      <c r="T23" s="38">
        <f t="shared" si="0"/>
        <v>14915.891814582686</v>
      </c>
      <c r="U23" s="38">
        <f t="shared" si="0"/>
        <v>15008.001594329255</v>
      </c>
      <c r="V23" s="38">
        <f t="shared" si="0"/>
        <v>15093.402920940158</v>
      </c>
      <c r="W23" s="38">
        <f t="shared" si="0"/>
        <v>15179.070048585942</v>
      </c>
      <c r="X23" s="38">
        <f t="shared" si="0"/>
        <v>15260.99590719309</v>
      </c>
      <c r="Y23" s="38">
        <f t="shared" si="0"/>
        <v>15343.793209151545</v>
      </c>
      <c r="Z23" s="38">
        <f t="shared" si="0"/>
        <v>15423.36900882291</v>
      </c>
      <c r="AA23" s="38">
        <f t="shared" si="0"/>
        <v>15500.136229047961</v>
      </c>
      <c r="AB23" s="38">
        <f t="shared" si="0"/>
        <v>15573.842008213676</v>
      </c>
      <c r="AC23" s="38">
        <f t="shared" si="0"/>
        <v>15643.820499625175</v>
      </c>
      <c r="AD23" s="38">
        <f t="shared" si="0"/>
        <v>15711.094355004294</v>
      </c>
      <c r="AE23" s="38">
        <f t="shared" si="0"/>
        <v>15775.686412076404</v>
      </c>
      <c r="AF23" s="38">
        <f t="shared" si="0"/>
        <v>15838.737806079587</v>
      </c>
      <c r="AG23" s="38">
        <f t="shared" si="0"/>
        <v>15896.859078677502</v>
      </c>
      <c r="AH23" s="38">
        <f t="shared" si="0"/>
        <v>15952.50878804977</v>
      </c>
      <c r="AI23" s="38">
        <f t="shared" si="0"/>
        <v>16004.916739685481</v>
      </c>
      <c r="AJ23" s="38">
        <f t="shared" si="0"/>
        <v>16056.392689980639</v>
      </c>
    </row>
    <row r="24" spans="1:106" s="37" customFormat="1" ht="12" x14ac:dyDescent="0.2">
      <c r="A24" s="37" t="s">
        <v>10</v>
      </c>
      <c r="C24" s="38">
        <f>C23-B23</f>
        <v>-116</v>
      </c>
      <c r="D24" s="38">
        <f t="shared" ref="D24:F24" si="3">D23-C23</f>
        <v>-24</v>
      </c>
      <c r="E24" s="38">
        <f t="shared" si="3"/>
        <v>43</v>
      </c>
      <c r="F24" s="38">
        <f t="shared" si="3"/>
        <v>-10</v>
      </c>
      <c r="G24" s="38">
        <f>G23-F23</f>
        <v>76</v>
      </c>
      <c r="H24" s="38">
        <f>H23-G23</f>
        <v>-27</v>
      </c>
      <c r="I24" s="38">
        <f t="shared" ref="I24:AJ24" si="4">I23-H23</f>
        <v>55</v>
      </c>
      <c r="J24" s="38">
        <f t="shared" si="4"/>
        <v>-26</v>
      </c>
      <c r="K24" s="38">
        <f t="shared" si="4"/>
        <v>4</v>
      </c>
      <c r="L24" s="38">
        <f t="shared" si="4"/>
        <v>-46</v>
      </c>
      <c r="M24" s="38">
        <f t="shared" si="4"/>
        <v>88.57282300429506</v>
      </c>
      <c r="N24" s="38">
        <f t="shared" si="4"/>
        <v>90.922864396874502</v>
      </c>
      <c r="O24" s="38">
        <f t="shared" si="4"/>
        <v>90.888646897094077</v>
      </c>
      <c r="P24" s="38">
        <f t="shared" si="4"/>
        <v>89.124269942509272</v>
      </c>
      <c r="Q24" s="38">
        <f t="shared" si="4"/>
        <v>92.162866406339162</v>
      </c>
      <c r="R24" s="38">
        <f t="shared" si="4"/>
        <v>96.035612249892438</v>
      </c>
      <c r="S24" s="38">
        <f t="shared" si="4"/>
        <v>94.821890905661348</v>
      </c>
      <c r="T24" s="38">
        <f t="shared" si="4"/>
        <v>98.362840780020633</v>
      </c>
      <c r="U24" s="38">
        <f t="shared" si="4"/>
        <v>92.109779746568165</v>
      </c>
      <c r="V24" s="38">
        <f t="shared" si="4"/>
        <v>85.401326610903197</v>
      </c>
      <c r="W24" s="38">
        <f t="shared" si="4"/>
        <v>85.667127645783694</v>
      </c>
      <c r="X24" s="38">
        <f t="shared" si="4"/>
        <v>81.925858607148257</v>
      </c>
      <c r="Y24" s="38">
        <f t="shared" si="4"/>
        <v>82.797301958455137</v>
      </c>
      <c r="Z24" s="38">
        <f t="shared" si="4"/>
        <v>79.57579967136553</v>
      </c>
      <c r="AA24" s="38">
        <f t="shared" si="4"/>
        <v>76.767220225050551</v>
      </c>
      <c r="AB24" s="38">
        <f t="shared" si="4"/>
        <v>73.705779165715285</v>
      </c>
      <c r="AC24" s="38">
        <f t="shared" si="4"/>
        <v>69.978491411498908</v>
      </c>
      <c r="AD24" s="38">
        <f t="shared" si="4"/>
        <v>67.273855379118686</v>
      </c>
      <c r="AE24" s="38">
        <f t="shared" si="4"/>
        <v>64.592057072110038</v>
      </c>
      <c r="AF24" s="38">
        <f t="shared" si="4"/>
        <v>63.051394003183304</v>
      </c>
      <c r="AG24" s="38">
        <f t="shared" si="4"/>
        <v>58.121272597914867</v>
      </c>
      <c r="AH24" s="38">
        <f t="shared" si="4"/>
        <v>55.649709372268262</v>
      </c>
      <c r="AI24" s="38">
        <f t="shared" si="4"/>
        <v>52.40795163571056</v>
      </c>
      <c r="AJ24" s="38">
        <f t="shared" si="4"/>
        <v>51.475950295158327</v>
      </c>
    </row>
    <row r="25" spans="1:106" s="37" customFormat="1" ht="12" x14ac:dyDescent="0.2">
      <c r="C25" s="38">
        <f t="shared" ref="C25:U25" si="5">B25+C24</f>
        <v>-116</v>
      </c>
      <c r="D25" s="38">
        <f t="shared" si="5"/>
        <v>-140</v>
      </c>
      <c r="E25" s="38">
        <f t="shared" si="5"/>
        <v>-97</v>
      </c>
      <c r="F25" s="38">
        <f t="shared" si="5"/>
        <v>-107</v>
      </c>
      <c r="G25" s="38">
        <f t="shared" si="5"/>
        <v>-31</v>
      </c>
      <c r="H25" s="38">
        <f t="shared" si="5"/>
        <v>-58</v>
      </c>
      <c r="I25" s="38">
        <f t="shared" si="5"/>
        <v>-3</v>
      </c>
      <c r="J25" s="38">
        <f t="shared" si="5"/>
        <v>-29</v>
      </c>
      <c r="K25" s="38">
        <f t="shared" si="5"/>
        <v>-25</v>
      </c>
      <c r="L25" s="38">
        <f t="shared" si="5"/>
        <v>-71</v>
      </c>
      <c r="M25" s="38">
        <f t="shared" si="5"/>
        <v>17.57282300429506</v>
      </c>
      <c r="N25" s="38">
        <f t="shared" si="5"/>
        <v>108.49568740116956</v>
      </c>
      <c r="O25" s="38">
        <f t="shared" si="5"/>
        <v>199.38433429826364</v>
      </c>
      <c r="P25" s="38">
        <f t="shared" si="5"/>
        <v>288.50860424077291</v>
      </c>
      <c r="Q25" s="38">
        <f t="shared" si="5"/>
        <v>380.67147064711207</v>
      </c>
      <c r="R25" s="38">
        <f t="shared" si="5"/>
        <v>476.70708289700451</v>
      </c>
      <c r="S25" s="38">
        <f t="shared" si="5"/>
        <v>571.52897380266586</v>
      </c>
      <c r="T25" s="38">
        <f t="shared" si="5"/>
        <v>669.89181458268649</v>
      </c>
      <c r="U25" s="38">
        <f t="shared" si="5"/>
        <v>762.00159432925466</v>
      </c>
      <c r="V25" s="38">
        <f t="shared" ref="V25" si="6">U25+V24</f>
        <v>847.40292094015786</v>
      </c>
      <c r="W25" s="38">
        <f t="shared" ref="W25" si="7">V25+W24</f>
        <v>933.07004858594155</v>
      </c>
      <c r="X25" s="38">
        <f t="shared" ref="X25" si="8">W25+X24</f>
        <v>1014.9959071930898</v>
      </c>
      <c r="Y25" s="38">
        <f t="shared" ref="Y25" si="9">X25+Y24</f>
        <v>1097.7932091515449</v>
      </c>
      <c r="Z25" s="38">
        <f t="shared" ref="Z25" si="10">Y25+Z24</f>
        <v>1177.3690088229105</v>
      </c>
      <c r="AA25" s="38">
        <f t="shared" ref="AA25" si="11">Z25+AA24</f>
        <v>1254.136229047961</v>
      </c>
      <c r="AB25" s="38">
        <f t="shared" ref="AB25" si="12">AA25+AB24</f>
        <v>1327.8420082136763</v>
      </c>
      <c r="AC25" s="38">
        <f t="shared" ref="AC25" si="13">AB25+AC24</f>
        <v>1397.8204996251752</v>
      </c>
      <c r="AD25" s="38">
        <f t="shared" ref="AD25" si="14">AC25+AD24</f>
        <v>1465.0943550042939</v>
      </c>
      <c r="AE25" s="38">
        <f t="shared" ref="AE25:AF25" si="15">AD25+AE24</f>
        <v>1529.6864120764039</v>
      </c>
      <c r="AF25" s="38">
        <f t="shared" si="15"/>
        <v>1592.7378060795872</v>
      </c>
      <c r="AG25" s="38">
        <f t="shared" ref="AG25" si="16">AF25+AG24</f>
        <v>1650.8590786775021</v>
      </c>
      <c r="AH25" s="38">
        <f t="shared" ref="AH25" si="17">AG25+AH24</f>
        <v>1706.5087880497704</v>
      </c>
      <c r="AI25" s="38">
        <f t="shared" ref="AI25" si="18">AH25+AI24</f>
        <v>1758.9167396854809</v>
      </c>
      <c r="AJ25" s="38">
        <f t="shared" ref="AJ25" si="19">AI25+AJ24</f>
        <v>1810.3926899806393</v>
      </c>
    </row>
    <row r="27" spans="1:106" x14ac:dyDescent="0.25">
      <c r="A27" s="85" t="s">
        <v>50</v>
      </c>
      <c r="B27" s="85"/>
      <c r="C27" s="85"/>
      <c r="D27" s="85"/>
      <c r="E27" s="85"/>
      <c r="F27" s="85"/>
      <c r="G27" s="85"/>
      <c r="H27" s="85"/>
      <c r="I27" s="85"/>
      <c r="J27" s="85"/>
      <c r="K27" s="85"/>
      <c r="L27" s="85"/>
      <c r="M27" s="85"/>
      <c r="N27" s="85"/>
      <c r="O27" s="18"/>
    </row>
    <row r="28" spans="1:106" x14ac:dyDescent="0.25">
      <c r="A28" s="36" t="s">
        <v>52</v>
      </c>
      <c r="B28" s="36"/>
      <c r="C28" s="36"/>
      <c r="D28" s="36"/>
      <c r="E28" s="36"/>
      <c r="F28" s="36"/>
      <c r="G28" s="36"/>
      <c r="H28" s="36"/>
      <c r="I28" s="36"/>
      <c r="J28" s="36"/>
      <c r="K28" s="36"/>
      <c r="L28" s="36"/>
      <c r="M28" s="36"/>
      <c r="N28" s="36"/>
      <c r="O28" s="36"/>
      <c r="P28" s="36"/>
      <c r="Q28" s="36"/>
      <c r="R28" s="36"/>
      <c r="S28" s="36"/>
      <c r="T28" s="36"/>
      <c r="U28" s="36"/>
      <c r="V28" s="36"/>
      <c r="W28" s="36"/>
      <c r="X28" s="36"/>
      <c r="Y28" s="36"/>
      <c r="Z28" s="36"/>
    </row>
    <row r="30" spans="1:106" x14ac:dyDescent="0.25">
      <c r="A30" s="86" t="s">
        <v>51</v>
      </c>
      <c r="B30" s="86"/>
      <c r="C30" s="86"/>
      <c r="D30" s="86"/>
      <c r="E30" s="86"/>
      <c r="F30" s="86"/>
      <c r="G30" s="86"/>
      <c r="H30" s="86"/>
      <c r="I30" s="86"/>
      <c r="J30" s="86"/>
      <c r="K30" s="86"/>
      <c r="L30" s="86"/>
    </row>
    <row r="32" spans="1:106" x14ac:dyDescent="0.25">
      <c r="A32" s="86" t="s">
        <v>53</v>
      </c>
      <c r="B32" s="86"/>
      <c r="C32" s="86"/>
      <c r="D32" s="86"/>
      <c r="E32" s="86"/>
      <c r="F32" s="86"/>
      <c r="G32" s="86"/>
      <c r="H32" s="86"/>
      <c r="I32" s="86"/>
      <c r="J32" s="86"/>
      <c r="K32" s="86"/>
      <c r="L32" s="86"/>
      <c r="M32" s="86"/>
      <c r="N32" s="86"/>
      <c r="O32" s="86"/>
      <c r="P32" s="86"/>
      <c r="Q32" s="86"/>
      <c r="R32" s="86"/>
      <c r="S32" s="86"/>
    </row>
  </sheetData>
  <mergeCells count="3">
    <mergeCell ref="A27:N27"/>
    <mergeCell ref="A30:L30"/>
    <mergeCell ref="A32:S3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11" workbookViewId="0">
      <selection activeCell="A10" sqref="A10"/>
    </sheetView>
  </sheetViews>
  <sheetFormatPr defaultRowHeight="15" x14ac:dyDescent="0.25"/>
  <cols>
    <col min="1" max="1" width="23" customWidth="1" collapsed="1"/>
    <col min="2" max="2" width="14" customWidth="1" collapsed="1"/>
    <col min="3" max="3" width="15" customWidth="1" collapsed="1"/>
    <col min="4" max="6" width="14" customWidth="1" collapsed="1"/>
    <col min="7" max="7" width="10.7109375" customWidth="1"/>
    <col min="8" max="8" width="14.85546875" customWidth="1"/>
    <col min="9" max="9" width="11.5703125" customWidth="1"/>
  </cols>
  <sheetData>
    <row r="1" spans="1:7" ht="15.75" x14ac:dyDescent="0.25">
      <c r="A1" s="20" t="s">
        <v>11</v>
      </c>
      <c r="E1" s="18" t="s">
        <v>48</v>
      </c>
      <c r="F1" s="18" t="s">
        <v>49</v>
      </c>
    </row>
    <row r="2" spans="1:7" x14ac:dyDescent="0.25">
      <c r="A2" s="21" t="s">
        <v>12</v>
      </c>
    </row>
    <row r="4" spans="1:7" x14ac:dyDescent="0.25">
      <c r="A4" s="22" t="s">
        <v>13</v>
      </c>
      <c r="B4" s="22" t="s">
        <v>14</v>
      </c>
    </row>
    <row r="5" spans="1:7" x14ac:dyDescent="0.25">
      <c r="A5" s="22" t="s">
        <v>15</v>
      </c>
      <c r="B5" s="22" t="s">
        <v>16</v>
      </c>
    </row>
    <row r="6" spans="1:7" x14ac:dyDescent="0.25">
      <c r="A6" s="22" t="s">
        <v>17</v>
      </c>
      <c r="B6" s="22">
        <v>2011</v>
      </c>
    </row>
    <row r="7" spans="1:7" x14ac:dyDescent="0.25">
      <c r="A7" s="22" t="s">
        <v>18</v>
      </c>
      <c r="B7" s="22" t="s">
        <v>7</v>
      </c>
    </row>
    <row r="9" spans="1:7" ht="38.25" x14ac:dyDescent="0.25">
      <c r="A9" s="23" t="s">
        <v>19</v>
      </c>
      <c r="B9" s="24" t="s">
        <v>20</v>
      </c>
      <c r="C9" s="24" t="s">
        <v>21</v>
      </c>
      <c r="D9" s="24" t="s">
        <v>22</v>
      </c>
      <c r="E9" s="24" t="s">
        <v>23</v>
      </c>
      <c r="F9" s="24" t="s">
        <v>24</v>
      </c>
      <c r="G9" s="24" t="s">
        <v>7</v>
      </c>
    </row>
    <row r="10" spans="1:7" x14ac:dyDescent="0.25">
      <c r="A10" s="25" t="s">
        <v>25</v>
      </c>
      <c r="B10" s="26">
        <v>339</v>
      </c>
      <c r="C10" s="26">
        <v>1020</v>
      </c>
      <c r="D10" s="26">
        <v>1061</v>
      </c>
      <c r="E10" s="26">
        <v>4029</v>
      </c>
      <c r="F10" s="26">
        <v>486</v>
      </c>
      <c r="G10" s="17">
        <f>SUM(B10:F10)</f>
        <v>6935</v>
      </c>
    </row>
    <row r="11" spans="1:7" x14ac:dyDescent="0.25">
      <c r="A11" s="25" t="s">
        <v>26</v>
      </c>
      <c r="B11" s="26">
        <v>1</v>
      </c>
      <c r="C11" s="26">
        <v>0</v>
      </c>
      <c r="D11" s="26">
        <v>0</v>
      </c>
      <c r="E11" s="26">
        <v>12</v>
      </c>
      <c r="F11" s="26">
        <v>0</v>
      </c>
      <c r="G11" s="17">
        <f t="shared" ref="G11:G16" si="0">SUM(B11:F11)</f>
        <v>13</v>
      </c>
    </row>
    <row r="12" spans="1:7" x14ac:dyDescent="0.25">
      <c r="A12" s="25" t="s">
        <v>27</v>
      </c>
      <c r="B12" s="26">
        <v>20</v>
      </c>
      <c r="C12" s="26">
        <v>32</v>
      </c>
      <c r="D12" s="26">
        <v>61</v>
      </c>
      <c r="E12" s="26">
        <v>768</v>
      </c>
      <c r="F12" s="26">
        <v>8</v>
      </c>
      <c r="G12" s="17">
        <f t="shared" si="0"/>
        <v>889</v>
      </c>
    </row>
    <row r="13" spans="1:7" x14ac:dyDescent="0.25">
      <c r="A13" s="25" t="s">
        <v>28</v>
      </c>
      <c r="B13" s="26">
        <v>85</v>
      </c>
      <c r="C13" s="26">
        <v>360</v>
      </c>
      <c r="D13" s="26">
        <v>369</v>
      </c>
      <c r="E13" s="26">
        <v>1392</v>
      </c>
      <c r="F13" s="26">
        <v>116</v>
      </c>
      <c r="G13" s="17">
        <f t="shared" si="0"/>
        <v>2322</v>
      </c>
    </row>
    <row r="14" spans="1:7" x14ac:dyDescent="0.25">
      <c r="A14" s="25" t="s">
        <v>29</v>
      </c>
      <c r="B14" s="26">
        <v>165</v>
      </c>
      <c r="C14" s="26">
        <v>432</v>
      </c>
      <c r="D14" s="26">
        <v>411</v>
      </c>
      <c r="E14" s="26">
        <v>1379</v>
      </c>
      <c r="F14" s="26">
        <v>242</v>
      </c>
      <c r="G14" s="17">
        <f t="shared" si="0"/>
        <v>2629</v>
      </c>
    </row>
    <row r="15" spans="1:7" x14ac:dyDescent="0.25">
      <c r="A15" s="25" t="s">
        <v>30</v>
      </c>
      <c r="B15" s="26">
        <v>50</v>
      </c>
      <c r="C15" s="26">
        <v>157</v>
      </c>
      <c r="D15" s="26">
        <v>188</v>
      </c>
      <c r="E15" s="26">
        <v>366</v>
      </c>
      <c r="F15" s="26">
        <v>82</v>
      </c>
      <c r="G15" s="17">
        <f t="shared" si="0"/>
        <v>843</v>
      </c>
    </row>
    <row r="16" spans="1:7" x14ac:dyDescent="0.25">
      <c r="A16" s="25" t="s">
        <v>31</v>
      </c>
      <c r="B16" s="26">
        <v>18</v>
      </c>
      <c r="C16" s="26">
        <v>39</v>
      </c>
      <c r="D16" s="26">
        <v>32</v>
      </c>
      <c r="E16" s="26">
        <v>112</v>
      </c>
      <c r="F16" s="26">
        <v>38</v>
      </c>
      <c r="G16" s="17">
        <f t="shared" si="0"/>
        <v>239</v>
      </c>
    </row>
    <row r="18" spans="1:7" ht="15.75" x14ac:dyDescent="0.25">
      <c r="A18" s="28" t="s">
        <v>33</v>
      </c>
      <c r="B18" s="27"/>
      <c r="C18" s="27"/>
      <c r="D18" s="27"/>
      <c r="E18" s="27"/>
      <c r="F18" s="27"/>
    </row>
    <row r="19" spans="1:7" x14ac:dyDescent="0.25">
      <c r="A19" s="29" t="s">
        <v>12</v>
      </c>
      <c r="B19" s="27"/>
      <c r="C19" s="27"/>
      <c r="D19" s="27"/>
      <c r="E19" s="27"/>
      <c r="F19" s="27"/>
    </row>
    <row r="21" spans="1:7" x14ac:dyDescent="0.25">
      <c r="A21" s="30" t="s">
        <v>13</v>
      </c>
      <c r="B21" s="30" t="s">
        <v>34</v>
      </c>
      <c r="C21" s="27"/>
      <c r="D21" s="27"/>
      <c r="E21" s="27"/>
      <c r="F21" s="27"/>
    </row>
    <row r="22" spans="1:7" x14ac:dyDescent="0.25">
      <c r="A22" s="30" t="s">
        <v>15</v>
      </c>
      <c r="B22" s="30" t="s">
        <v>35</v>
      </c>
      <c r="C22" s="27"/>
      <c r="D22" s="27"/>
      <c r="E22" s="27"/>
      <c r="F22" s="27"/>
    </row>
    <row r="23" spans="1:7" x14ac:dyDescent="0.25">
      <c r="A23" s="30" t="s">
        <v>17</v>
      </c>
      <c r="B23" s="30">
        <v>2011</v>
      </c>
      <c r="C23" s="27"/>
      <c r="D23" s="27"/>
      <c r="E23" s="27"/>
      <c r="F23" s="27"/>
    </row>
    <row r="24" spans="1:7" x14ac:dyDescent="0.25">
      <c r="A24" s="30" t="s">
        <v>18</v>
      </c>
      <c r="B24" s="30" t="s">
        <v>7</v>
      </c>
      <c r="C24" s="27"/>
      <c r="D24" s="27"/>
      <c r="E24" s="27"/>
      <c r="F24" s="27"/>
    </row>
    <row r="26" spans="1:7" ht="38.25" x14ac:dyDescent="0.25">
      <c r="A26" s="32" t="s">
        <v>36</v>
      </c>
      <c r="B26" s="31" t="s">
        <v>20</v>
      </c>
      <c r="C26" s="31" t="s">
        <v>21</v>
      </c>
      <c r="D26" s="31" t="s">
        <v>22</v>
      </c>
      <c r="E26" s="31" t="s">
        <v>23</v>
      </c>
      <c r="F26" s="31" t="s">
        <v>24</v>
      </c>
      <c r="G26" s="35" t="s">
        <v>7</v>
      </c>
    </row>
    <row r="27" spans="1:7" x14ac:dyDescent="0.25">
      <c r="A27" s="33" t="s">
        <v>34</v>
      </c>
      <c r="B27" s="34">
        <v>339</v>
      </c>
      <c r="C27" s="34">
        <v>1020</v>
      </c>
      <c r="D27" s="34">
        <v>1061</v>
      </c>
      <c r="E27" s="34">
        <v>4029</v>
      </c>
      <c r="F27" s="34">
        <v>486</v>
      </c>
      <c r="G27" s="17">
        <f>SUM(B27:F27)</f>
        <v>6935</v>
      </c>
    </row>
    <row r="28" spans="1:7" x14ac:dyDescent="0.25">
      <c r="A28" s="33" t="s">
        <v>37</v>
      </c>
      <c r="B28" s="34">
        <v>240</v>
      </c>
      <c r="C28" s="34">
        <v>899</v>
      </c>
      <c r="D28" s="34">
        <v>864</v>
      </c>
      <c r="E28" s="34">
        <v>2388</v>
      </c>
      <c r="F28" s="34">
        <v>383</v>
      </c>
      <c r="G28" s="17">
        <f t="shared" ref="G28:G38" si="1">SUM(B28:F28)</f>
        <v>4774</v>
      </c>
    </row>
    <row r="29" spans="1:7" x14ac:dyDescent="0.25">
      <c r="A29" s="33" t="s">
        <v>38</v>
      </c>
      <c r="B29" s="34">
        <v>147</v>
      </c>
      <c r="C29" s="34">
        <v>657</v>
      </c>
      <c r="D29" s="34">
        <v>565</v>
      </c>
      <c r="E29" s="34">
        <v>1539</v>
      </c>
      <c r="F29" s="34">
        <v>275</v>
      </c>
      <c r="G29" s="17">
        <f t="shared" si="1"/>
        <v>3183</v>
      </c>
    </row>
    <row r="30" spans="1:7" x14ac:dyDescent="0.25">
      <c r="A30" s="33" t="s">
        <v>39</v>
      </c>
      <c r="B30" s="34">
        <v>93</v>
      </c>
      <c r="C30" s="34">
        <v>242</v>
      </c>
      <c r="D30" s="34">
        <v>299</v>
      </c>
      <c r="E30" s="34">
        <v>849</v>
      </c>
      <c r="F30" s="34">
        <v>108</v>
      </c>
      <c r="G30" s="17">
        <f t="shared" si="1"/>
        <v>1591</v>
      </c>
    </row>
    <row r="31" spans="1:7" x14ac:dyDescent="0.25">
      <c r="A31" s="33" t="s">
        <v>40</v>
      </c>
      <c r="B31" s="34">
        <v>5</v>
      </c>
      <c r="C31" s="34">
        <v>5</v>
      </c>
      <c r="D31" s="34">
        <v>4</v>
      </c>
      <c r="E31" s="34">
        <v>37</v>
      </c>
      <c r="F31" s="34">
        <v>1</v>
      </c>
      <c r="G31" s="17">
        <f t="shared" si="1"/>
        <v>52</v>
      </c>
    </row>
    <row r="32" spans="1:7" x14ac:dyDescent="0.25">
      <c r="A32" s="33" t="s">
        <v>41</v>
      </c>
      <c r="B32" s="34">
        <v>39</v>
      </c>
      <c r="C32" s="34">
        <v>46</v>
      </c>
      <c r="D32" s="34">
        <v>104</v>
      </c>
      <c r="E32" s="34">
        <v>907</v>
      </c>
      <c r="F32" s="34">
        <v>12</v>
      </c>
      <c r="G32" s="17">
        <f t="shared" si="1"/>
        <v>1108</v>
      </c>
    </row>
    <row r="33" spans="1:7" x14ac:dyDescent="0.25">
      <c r="A33" s="33" t="s">
        <v>42</v>
      </c>
      <c r="B33" s="34">
        <v>7</v>
      </c>
      <c r="C33" s="34">
        <v>3</v>
      </c>
      <c r="D33" s="34">
        <v>5</v>
      </c>
      <c r="E33" s="34">
        <v>48</v>
      </c>
      <c r="F33" s="34">
        <v>1</v>
      </c>
      <c r="G33" s="17">
        <f t="shared" si="1"/>
        <v>64</v>
      </c>
    </row>
    <row r="34" spans="1:7" x14ac:dyDescent="0.25">
      <c r="A34" s="33" t="s">
        <v>43</v>
      </c>
      <c r="B34" s="34">
        <v>32</v>
      </c>
      <c r="C34" s="34">
        <v>43</v>
      </c>
      <c r="D34" s="34">
        <v>99</v>
      </c>
      <c r="E34" s="34">
        <v>859</v>
      </c>
      <c r="F34" s="34">
        <v>11</v>
      </c>
      <c r="G34" s="17">
        <f t="shared" si="1"/>
        <v>1044</v>
      </c>
    </row>
    <row r="35" spans="1:7" x14ac:dyDescent="0.25">
      <c r="A35" s="33" t="s">
        <v>44</v>
      </c>
      <c r="B35" s="34">
        <v>52</v>
      </c>
      <c r="C35" s="34">
        <v>63</v>
      </c>
      <c r="D35" s="34">
        <v>77</v>
      </c>
      <c r="E35" s="34">
        <v>639</v>
      </c>
      <c r="F35" s="34">
        <v>81</v>
      </c>
      <c r="G35" s="17">
        <f t="shared" si="1"/>
        <v>912</v>
      </c>
    </row>
    <row r="36" spans="1:7" x14ac:dyDescent="0.25">
      <c r="A36" s="33" t="s">
        <v>45</v>
      </c>
      <c r="B36" s="34">
        <v>46</v>
      </c>
      <c r="C36" s="34">
        <v>59</v>
      </c>
      <c r="D36" s="34">
        <v>70</v>
      </c>
      <c r="E36" s="34">
        <v>572</v>
      </c>
      <c r="F36" s="34">
        <v>71</v>
      </c>
      <c r="G36" s="17">
        <f t="shared" si="1"/>
        <v>818</v>
      </c>
    </row>
    <row r="37" spans="1:7" x14ac:dyDescent="0.25">
      <c r="A37" s="33" t="s">
        <v>46</v>
      </c>
      <c r="B37" s="34">
        <v>6</v>
      </c>
      <c r="C37" s="34">
        <v>4</v>
      </c>
      <c r="D37" s="34">
        <v>7</v>
      </c>
      <c r="E37" s="34">
        <v>67</v>
      </c>
      <c r="F37" s="34">
        <v>10</v>
      </c>
      <c r="G37" s="17">
        <f t="shared" si="1"/>
        <v>94</v>
      </c>
    </row>
    <row r="38" spans="1:7" x14ac:dyDescent="0.25">
      <c r="A38" s="33" t="s">
        <v>47</v>
      </c>
      <c r="B38" s="34">
        <v>3</v>
      </c>
      <c r="C38" s="34">
        <v>7</v>
      </c>
      <c r="D38" s="34">
        <v>12</v>
      </c>
      <c r="E38" s="34">
        <v>58</v>
      </c>
      <c r="F38" s="34">
        <v>9</v>
      </c>
      <c r="G38" s="17">
        <f t="shared" si="1"/>
        <v>89</v>
      </c>
    </row>
    <row r="40" spans="1:7" x14ac:dyDescent="0.25">
      <c r="A40" s="29" t="s">
        <v>32</v>
      </c>
      <c r="B40" s="27"/>
      <c r="C40" s="27"/>
      <c r="D40" s="27"/>
      <c r="E40" s="27"/>
      <c r="F40" s="27"/>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tabSelected="1" workbookViewId="0"/>
  </sheetViews>
  <sheetFormatPr defaultRowHeight="15" x14ac:dyDescent="0.25"/>
  <cols>
    <col min="1" max="1" width="50.7109375" customWidth="1"/>
    <col min="2" max="14" width="8.7109375" customWidth="1"/>
  </cols>
  <sheetData>
    <row r="1" spans="1:14" ht="18.75" x14ac:dyDescent="0.3">
      <c r="A1" s="50" t="s">
        <v>67</v>
      </c>
    </row>
    <row r="3" spans="1:14" x14ac:dyDescent="0.25">
      <c r="A3" s="22" t="s">
        <v>15</v>
      </c>
      <c r="B3" s="22" t="s">
        <v>16</v>
      </c>
    </row>
    <row r="4" spans="1:14" x14ac:dyDescent="0.25">
      <c r="A4" s="22" t="s">
        <v>17</v>
      </c>
      <c r="B4" s="22">
        <v>2011</v>
      </c>
    </row>
    <row r="5" spans="1:14" x14ac:dyDescent="0.25">
      <c r="A5" s="22"/>
      <c r="B5" s="22"/>
    </row>
    <row r="6" spans="1:14" x14ac:dyDescent="0.25">
      <c r="A6" s="47" t="s">
        <v>127</v>
      </c>
      <c r="B6" s="22"/>
    </row>
    <row r="7" spans="1:14" ht="87" customHeight="1" x14ac:dyDescent="0.25">
      <c r="A7" s="23" t="s">
        <v>19</v>
      </c>
      <c r="B7" s="43" t="s">
        <v>55</v>
      </c>
      <c r="C7" s="43" t="s">
        <v>56</v>
      </c>
      <c r="D7" s="43" t="s">
        <v>57</v>
      </c>
      <c r="E7" s="43" t="s">
        <v>58</v>
      </c>
      <c r="F7" s="43" t="s">
        <v>59</v>
      </c>
      <c r="G7" s="43" t="s">
        <v>7</v>
      </c>
      <c r="H7" s="44"/>
      <c r="I7" s="43"/>
      <c r="J7" s="43"/>
      <c r="K7" s="43"/>
      <c r="L7" s="43"/>
      <c r="M7" s="43"/>
      <c r="N7" s="43"/>
    </row>
    <row r="8" spans="1:14" x14ac:dyDescent="0.25">
      <c r="A8" t="str">
        <f>'Bedrooms &amp; Tenure'!A10</f>
        <v>All categories: Number of bedrooms</v>
      </c>
      <c r="B8" s="17">
        <f>'Bedrooms &amp; Tenure'!B10</f>
        <v>339</v>
      </c>
      <c r="C8" s="17">
        <f>'Bedrooms &amp; Tenure'!C10</f>
        <v>1020</v>
      </c>
      <c r="D8" s="17">
        <f>'Bedrooms &amp; Tenure'!D10</f>
        <v>1061</v>
      </c>
      <c r="E8" s="17">
        <f>'Bedrooms &amp; Tenure'!E10</f>
        <v>4029</v>
      </c>
      <c r="F8" s="17">
        <f>'Bedrooms &amp; Tenure'!F10</f>
        <v>486</v>
      </c>
      <c r="G8" s="17">
        <f>'Bedrooms &amp; Tenure'!G10</f>
        <v>6935</v>
      </c>
    </row>
    <row r="9" spans="1:14" x14ac:dyDescent="0.25">
      <c r="A9" t="str">
        <f>'Bedrooms &amp; Tenure'!A11</f>
        <v>No bedrooms</v>
      </c>
      <c r="B9" s="17">
        <f>'Bedrooms &amp; Tenure'!B11</f>
        <v>1</v>
      </c>
      <c r="C9" s="17">
        <f>'Bedrooms &amp; Tenure'!C11</f>
        <v>0</v>
      </c>
      <c r="D9" s="17">
        <f>'Bedrooms &amp; Tenure'!D11</f>
        <v>0</v>
      </c>
      <c r="E9" s="17">
        <f>'Bedrooms &amp; Tenure'!E11</f>
        <v>12</v>
      </c>
      <c r="F9" s="17">
        <f>'Bedrooms &amp; Tenure'!F11</f>
        <v>0</v>
      </c>
      <c r="G9" s="17">
        <f>'Bedrooms &amp; Tenure'!G11</f>
        <v>13</v>
      </c>
    </row>
    <row r="10" spans="1:14" x14ac:dyDescent="0.25">
      <c r="A10" t="str">
        <f>'Bedrooms &amp; Tenure'!A12</f>
        <v>1 bedroom</v>
      </c>
      <c r="B10" s="17">
        <f>'Bedrooms &amp; Tenure'!B12</f>
        <v>20</v>
      </c>
      <c r="C10" s="17">
        <f>'Bedrooms &amp; Tenure'!C12</f>
        <v>32</v>
      </c>
      <c r="D10" s="17">
        <f>'Bedrooms &amp; Tenure'!D12</f>
        <v>61</v>
      </c>
      <c r="E10" s="17">
        <f>'Bedrooms &amp; Tenure'!E12</f>
        <v>768</v>
      </c>
      <c r="F10" s="17">
        <f>'Bedrooms &amp; Tenure'!F12</f>
        <v>8</v>
      </c>
      <c r="G10" s="17">
        <f>'Bedrooms &amp; Tenure'!G12</f>
        <v>889</v>
      </c>
    </row>
    <row r="11" spans="1:14" x14ac:dyDescent="0.25">
      <c r="A11" t="str">
        <f>'Bedrooms &amp; Tenure'!A13</f>
        <v>2 bedrooms</v>
      </c>
      <c r="B11" s="17">
        <f>'Bedrooms &amp; Tenure'!B13</f>
        <v>85</v>
      </c>
      <c r="C11" s="17">
        <f>'Bedrooms &amp; Tenure'!C13</f>
        <v>360</v>
      </c>
      <c r="D11" s="17">
        <f>'Bedrooms &amp; Tenure'!D13</f>
        <v>369</v>
      </c>
      <c r="E11" s="17">
        <f>'Bedrooms &amp; Tenure'!E13</f>
        <v>1392</v>
      </c>
      <c r="F11" s="17">
        <f>'Bedrooms &amp; Tenure'!F13</f>
        <v>116</v>
      </c>
      <c r="G11" s="17">
        <f>'Bedrooms &amp; Tenure'!G13</f>
        <v>2322</v>
      </c>
    </row>
    <row r="12" spans="1:14" x14ac:dyDescent="0.25">
      <c r="A12" t="str">
        <f>'Bedrooms &amp; Tenure'!A14</f>
        <v>3 bedrooms</v>
      </c>
      <c r="B12" s="17">
        <f>'Bedrooms &amp; Tenure'!B14</f>
        <v>165</v>
      </c>
      <c r="C12" s="17">
        <f>'Bedrooms &amp; Tenure'!C14</f>
        <v>432</v>
      </c>
      <c r="D12" s="17">
        <f>'Bedrooms &amp; Tenure'!D14</f>
        <v>411</v>
      </c>
      <c r="E12" s="17">
        <f>'Bedrooms &amp; Tenure'!E14</f>
        <v>1379</v>
      </c>
      <c r="F12" s="17">
        <f>'Bedrooms &amp; Tenure'!F14</f>
        <v>242</v>
      </c>
      <c r="G12" s="17">
        <f>'Bedrooms &amp; Tenure'!G14</f>
        <v>2629</v>
      </c>
    </row>
    <row r="13" spans="1:14" x14ac:dyDescent="0.25">
      <c r="A13" t="str">
        <f>'Bedrooms &amp; Tenure'!A15</f>
        <v>4 bedrooms</v>
      </c>
      <c r="B13" s="17">
        <f>'Bedrooms &amp; Tenure'!B15</f>
        <v>50</v>
      </c>
      <c r="C13" s="17">
        <f>'Bedrooms &amp; Tenure'!C15</f>
        <v>157</v>
      </c>
      <c r="D13" s="17">
        <f>'Bedrooms &amp; Tenure'!D15</f>
        <v>188</v>
      </c>
      <c r="E13" s="17">
        <f>'Bedrooms &amp; Tenure'!E15</f>
        <v>366</v>
      </c>
      <c r="F13" s="17">
        <f>'Bedrooms &amp; Tenure'!F15</f>
        <v>82</v>
      </c>
      <c r="G13" s="17">
        <f>'Bedrooms &amp; Tenure'!G15</f>
        <v>843</v>
      </c>
    </row>
    <row r="14" spans="1:14" x14ac:dyDescent="0.25">
      <c r="A14" t="str">
        <f>'Bedrooms &amp; Tenure'!A16</f>
        <v>5 or more bedrooms</v>
      </c>
      <c r="B14" s="17">
        <f>'Bedrooms &amp; Tenure'!B16</f>
        <v>18</v>
      </c>
      <c r="C14" s="17">
        <f>'Bedrooms &amp; Tenure'!C16</f>
        <v>39</v>
      </c>
      <c r="D14" s="17">
        <f>'Bedrooms &amp; Tenure'!D16</f>
        <v>32</v>
      </c>
      <c r="E14" s="17">
        <f>'Bedrooms &amp; Tenure'!E16</f>
        <v>112</v>
      </c>
      <c r="F14" s="17">
        <f>'Bedrooms &amp; Tenure'!F16</f>
        <v>38</v>
      </c>
      <c r="G14" s="17">
        <f>'Bedrooms &amp; Tenure'!G16</f>
        <v>239</v>
      </c>
    </row>
    <row r="15" spans="1:14" x14ac:dyDescent="0.25">
      <c r="B15" s="17"/>
      <c r="C15" s="17"/>
      <c r="D15" s="17"/>
      <c r="E15" s="17"/>
      <c r="F15" s="17"/>
      <c r="G15" s="17"/>
    </row>
    <row r="16" spans="1:14" x14ac:dyDescent="0.25">
      <c r="A16" s="47" t="s">
        <v>128</v>
      </c>
    </row>
    <row r="17" spans="1:14" ht="87" customHeight="1" x14ac:dyDescent="0.25">
      <c r="A17" s="23" t="s">
        <v>19</v>
      </c>
      <c r="B17" s="43" t="s">
        <v>55</v>
      </c>
      <c r="C17" s="43" t="s">
        <v>56</v>
      </c>
      <c r="D17" s="43" t="s">
        <v>57</v>
      </c>
      <c r="E17" s="43" t="s">
        <v>58</v>
      </c>
      <c r="F17" s="43" t="s">
        <v>59</v>
      </c>
      <c r="G17" s="43" t="s">
        <v>7</v>
      </c>
      <c r="H17" s="44"/>
      <c r="I17" s="43"/>
      <c r="J17" s="43"/>
      <c r="K17" s="43"/>
      <c r="L17" s="43"/>
      <c r="M17" s="43"/>
      <c r="N17" s="43"/>
    </row>
    <row r="18" spans="1:14" x14ac:dyDescent="0.25">
      <c r="A18" t="str">
        <f>A8</f>
        <v>All categories: Number of bedrooms</v>
      </c>
    </row>
    <row r="19" spans="1:14" x14ac:dyDescent="0.25">
      <c r="A19" t="str">
        <f t="shared" ref="A19:A24" si="0">A9</f>
        <v>No bedrooms</v>
      </c>
    </row>
    <row r="20" spans="1:14" x14ac:dyDescent="0.25">
      <c r="A20" t="str">
        <f t="shared" si="0"/>
        <v>1 bedroom</v>
      </c>
      <c r="B20" s="46">
        <f>(B10+B9)/B8</f>
        <v>6.1946902654867256E-2</v>
      </c>
      <c r="C20" s="46">
        <f t="shared" ref="C20:G20" si="1">(C10+C9)/C8</f>
        <v>3.1372549019607843E-2</v>
      </c>
      <c r="D20" s="46">
        <f t="shared" si="1"/>
        <v>5.7492931196983975E-2</v>
      </c>
      <c r="E20" s="46">
        <f t="shared" si="1"/>
        <v>0.19359642591213699</v>
      </c>
      <c r="F20" s="46">
        <f t="shared" si="1"/>
        <v>1.646090534979424E-2</v>
      </c>
      <c r="G20" s="46">
        <f t="shared" si="1"/>
        <v>0.13006488824801729</v>
      </c>
    </row>
    <row r="21" spans="1:14" x14ac:dyDescent="0.25">
      <c r="A21" t="str">
        <f t="shared" si="0"/>
        <v>2 bedrooms</v>
      </c>
      <c r="B21" s="46">
        <f>B11/B$8</f>
        <v>0.25073746312684364</v>
      </c>
      <c r="C21" s="46">
        <f t="shared" ref="C21:G21" si="2">C11/C$8</f>
        <v>0.35294117647058826</v>
      </c>
      <c r="D21" s="46">
        <f t="shared" si="2"/>
        <v>0.34778510838831289</v>
      </c>
      <c r="E21" s="46">
        <f t="shared" si="2"/>
        <v>0.34549516008935222</v>
      </c>
      <c r="F21" s="46">
        <f t="shared" si="2"/>
        <v>0.23868312757201646</v>
      </c>
      <c r="G21" s="46">
        <f t="shared" si="2"/>
        <v>0.33482335976928623</v>
      </c>
    </row>
    <row r="22" spans="1:14" x14ac:dyDescent="0.25">
      <c r="A22" t="str">
        <f t="shared" si="0"/>
        <v>3 bedrooms</v>
      </c>
      <c r="B22" s="46">
        <f t="shared" ref="B22:G24" si="3">B12/B$8</f>
        <v>0.48672566371681414</v>
      </c>
      <c r="C22" s="46">
        <f t="shared" si="3"/>
        <v>0.42352941176470588</v>
      </c>
      <c r="D22" s="46">
        <f t="shared" si="3"/>
        <v>0.38737040527803956</v>
      </c>
      <c r="E22" s="46">
        <f t="shared" si="3"/>
        <v>0.3422685529908166</v>
      </c>
      <c r="F22" s="46">
        <f t="shared" si="3"/>
        <v>0.49794238683127573</v>
      </c>
      <c r="G22" s="46">
        <f t="shared" si="3"/>
        <v>0.37909156452775777</v>
      </c>
    </row>
    <row r="23" spans="1:14" x14ac:dyDescent="0.25">
      <c r="A23" t="str">
        <f t="shared" si="0"/>
        <v>4 bedrooms</v>
      </c>
      <c r="B23" s="46">
        <f t="shared" si="3"/>
        <v>0.14749262536873156</v>
      </c>
      <c r="C23" s="46">
        <f t="shared" si="3"/>
        <v>0.15392156862745099</v>
      </c>
      <c r="D23" s="46">
        <f t="shared" si="3"/>
        <v>0.177191328934967</v>
      </c>
      <c r="E23" s="46">
        <f t="shared" si="3"/>
        <v>9.0841399851079668E-2</v>
      </c>
      <c r="F23" s="46">
        <f t="shared" si="3"/>
        <v>0.16872427983539096</v>
      </c>
      <c r="G23" s="46">
        <f t="shared" si="3"/>
        <v>0.12155731795241528</v>
      </c>
    </row>
    <row r="24" spans="1:14" x14ac:dyDescent="0.25">
      <c r="A24" t="str">
        <f t="shared" si="0"/>
        <v>5 or more bedrooms</v>
      </c>
      <c r="B24" s="46">
        <f t="shared" si="3"/>
        <v>5.3097345132743362E-2</v>
      </c>
      <c r="C24" s="46">
        <f t="shared" si="3"/>
        <v>3.8235294117647062E-2</v>
      </c>
      <c r="D24" s="46">
        <f t="shared" si="3"/>
        <v>3.0160226201696512E-2</v>
      </c>
      <c r="E24" s="46">
        <f t="shared" si="3"/>
        <v>2.7798461156614544E-2</v>
      </c>
      <c r="F24" s="46">
        <f t="shared" si="3"/>
        <v>7.8189300411522639E-2</v>
      </c>
      <c r="G24" s="46">
        <f t="shared" si="3"/>
        <v>3.4462869502523433E-2</v>
      </c>
    </row>
    <row r="26" spans="1:14" x14ac:dyDescent="0.25">
      <c r="A26" s="47" t="s">
        <v>130</v>
      </c>
    </row>
    <row r="27" spans="1:14" x14ac:dyDescent="0.25">
      <c r="A27" t="s">
        <v>64</v>
      </c>
      <c r="B27" s="17">
        <v>1645</v>
      </c>
    </row>
    <row r="28" spans="1:14" x14ac:dyDescent="0.25">
      <c r="A28" t="s">
        <v>60</v>
      </c>
      <c r="B28" s="46">
        <v>0.35</v>
      </c>
      <c r="D28" s="45">
        <f>B27*B28</f>
        <v>575.75</v>
      </c>
      <c r="E28" t="s">
        <v>129</v>
      </c>
    </row>
    <row r="29" spans="1:14" x14ac:dyDescent="0.25">
      <c r="A29" t="s">
        <v>61</v>
      </c>
      <c r="B29" s="48">
        <f>0.7*0.35</f>
        <v>0.24499999999999997</v>
      </c>
      <c r="D29" s="45">
        <f>B29*B27</f>
        <v>403.02499999999992</v>
      </c>
      <c r="E29" t="s">
        <v>65</v>
      </c>
    </row>
    <row r="30" spans="1:14" x14ac:dyDescent="0.25">
      <c r="A30" t="s">
        <v>63</v>
      </c>
      <c r="B30" s="48">
        <f>0.3*0.35</f>
        <v>0.105</v>
      </c>
      <c r="D30" s="45">
        <f>B30*B27</f>
        <v>172.72499999999999</v>
      </c>
      <c r="E30" t="s">
        <v>66</v>
      </c>
    </row>
    <row r="31" spans="1:14" s="51" customFormat="1" x14ac:dyDescent="0.25">
      <c r="A31" s="51" t="s">
        <v>62</v>
      </c>
      <c r="B31" s="81">
        <v>0.1</v>
      </c>
      <c r="D31" s="82">
        <f>B31*B27</f>
        <v>164.5</v>
      </c>
      <c r="E31" s="51" t="s">
        <v>131</v>
      </c>
    </row>
    <row r="34" spans="1:15" x14ac:dyDescent="0.25">
      <c r="A34" s="49" t="s">
        <v>68</v>
      </c>
    </row>
    <row r="35" spans="1:15" x14ac:dyDescent="0.25">
      <c r="A35" t="s">
        <v>111</v>
      </c>
    </row>
    <row r="36" spans="1:15" x14ac:dyDescent="0.25">
      <c r="A36" t="s">
        <v>78</v>
      </c>
    </row>
    <row r="37" spans="1:15" ht="15.75" thickBot="1" x14ac:dyDescent="0.3"/>
    <row r="38" spans="1:15" x14ac:dyDescent="0.25">
      <c r="B38" s="87" t="s">
        <v>137</v>
      </c>
      <c r="C38" s="88"/>
      <c r="D38" s="89"/>
    </row>
    <row r="39" spans="1:15" x14ac:dyDescent="0.25">
      <c r="A39" s="52" t="s">
        <v>109</v>
      </c>
      <c r="B39" s="65">
        <v>286</v>
      </c>
      <c r="C39" s="66">
        <v>28</v>
      </c>
      <c r="D39" s="67">
        <v>25</v>
      </c>
      <c r="H39" s="53"/>
    </row>
    <row r="40" spans="1:15" x14ac:dyDescent="0.25">
      <c r="A40" s="52" t="s">
        <v>108</v>
      </c>
      <c r="B40" s="65">
        <v>18</v>
      </c>
      <c r="C40" s="66">
        <v>9</v>
      </c>
      <c r="D40" s="67">
        <v>5</v>
      </c>
      <c r="H40" s="53"/>
    </row>
    <row r="41" spans="1:15" ht="15.75" thickBot="1" x14ac:dyDescent="0.3">
      <c r="A41" s="52" t="s">
        <v>110</v>
      </c>
      <c r="B41" s="68">
        <v>124</v>
      </c>
      <c r="C41" s="69">
        <v>54</v>
      </c>
      <c r="D41" s="70">
        <v>21</v>
      </c>
      <c r="H41" s="53"/>
    </row>
    <row r="43" spans="1:15" s="18" customFormat="1" x14ac:dyDescent="0.25">
      <c r="A43" s="61" t="s">
        <v>120</v>
      </c>
      <c r="B43" s="62">
        <f>SUM(B39:D41)</f>
        <v>570</v>
      </c>
      <c r="E43" s="62">
        <f>SUM(B39:D41)</f>
        <v>570</v>
      </c>
      <c r="G43" s="79">
        <f>E43/$B$27</f>
        <v>0.34650455927051671</v>
      </c>
      <c r="H43" s="18" t="s">
        <v>119</v>
      </c>
    </row>
    <row r="44" spans="1:15" s="18" customFormat="1" x14ac:dyDescent="0.25">
      <c r="A44" s="61" t="s">
        <v>121</v>
      </c>
      <c r="B44" s="62"/>
      <c r="D44" s="79">
        <v>0.5</v>
      </c>
      <c r="E44" s="62">
        <f>E43*D44</f>
        <v>285</v>
      </c>
      <c r="G44" s="79">
        <f>E44/$B$27</f>
        <v>0.17325227963525835</v>
      </c>
      <c r="H44" s="18" t="s">
        <v>119</v>
      </c>
    </row>
    <row r="45" spans="1:15" x14ac:dyDescent="0.25">
      <c r="A45" s="64" t="s">
        <v>113</v>
      </c>
      <c r="C45">
        <v>20</v>
      </c>
      <c r="D45" s="63" t="s">
        <v>114</v>
      </c>
      <c r="E45" s="45">
        <f>E44/C45</f>
        <v>14.25</v>
      </c>
      <c r="F45" s="63" t="s">
        <v>112</v>
      </c>
      <c r="M45" s="63"/>
      <c r="N45" s="45"/>
      <c r="O45" s="63"/>
    </row>
    <row r="46" spans="1:15" x14ac:dyDescent="0.25">
      <c r="A46" s="64" t="s">
        <v>138</v>
      </c>
      <c r="B46" t="s">
        <v>139</v>
      </c>
      <c r="C46" s="46">
        <v>0.66669999999999996</v>
      </c>
      <c r="E46" s="45">
        <f>E45*C46</f>
        <v>9.5004749999999998</v>
      </c>
      <c r="F46" s="63" t="s">
        <v>112</v>
      </c>
      <c r="N46" s="45"/>
      <c r="O46" s="63"/>
    </row>
    <row r="47" spans="1:15" x14ac:dyDescent="0.25">
      <c r="A47" s="52"/>
      <c r="B47" t="s">
        <v>140</v>
      </c>
      <c r="C47" s="46">
        <f>1-C46</f>
        <v>0.33330000000000004</v>
      </c>
      <c r="E47" s="45">
        <f>E45*C47</f>
        <v>4.7495250000000002</v>
      </c>
      <c r="F47" s="63" t="s">
        <v>112</v>
      </c>
    </row>
    <row r="49" spans="1:17" s="73" customFormat="1" ht="30" x14ac:dyDescent="0.25">
      <c r="A49" s="75" t="s">
        <v>116</v>
      </c>
      <c r="B49" s="53">
        <v>1645</v>
      </c>
      <c r="C49" s="53">
        <f>B49/20</f>
        <v>82.25</v>
      </c>
      <c r="D49" s="76" t="s">
        <v>115</v>
      </c>
      <c r="E49" s="73" t="s">
        <v>117</v>
      </c>
      <c r="F49" s="74">
        <v>0.65</v>
      </c>
      <c r="G49" s="53">
        <f>C49*F49</f>
        <v>53.462499999999999</v>
      </c>
      <c r="H49" s="76" t="s">
        <v>115</v>
      </c>
      <c r="I49" s="76"/>
      <c r="J49" s="76" t="s">
        <v>132</v>
      </c>
      <c r="K49" s="53"/>
      <c r="L49" s="53"/>
      <c r="M49" s="76"/>
      <c r="O49" s="74"/>
      <c r="P49" s="53"/>
      <c r="Q49" s="76"/>
    </row>
    <row r="50" spans="1:17" s="77" customFormat="1" ht="45" x14ac:dyDescent="0.25">
      <c r="A50" s="52"/>
      <c r="B50" s="71" t="s">
        <v>124</v>
      </c>
      <c r="C50" s="71" t="s">
        <v>125</v>
      </c>
      <c r="D50" s="71" t="s">
        <v>126</v>
      </c>
      <c r="E50" s="71" t="s">
        <v>118</v>
      </c>
      <c r="F50" s="71" t="s">
        <v>123</v>
      </c>
      <c r="G50" s="71" t="s">
        <v>122</v>
      </c>
      <c r="H50" s="71"/>
      <c r="I50" s="72"/>
      <c r="J50" s="72"/>
      <c r="K50" s="71"/>
      <c r="L50" s="71" t="s">
        <v>134</v>
      </c>
      <c r="M50" s="71" t="s">
        <v>133</v>
      </c>
      <c r="N50" s="71" t="s">
        <v>136</v>
      </c>
      <c r="O50" s="71" t="s">
        <v>135</v>
      </c>
      <c r="P50" s="71"/>
      <c r="Q50" s="52"/>
    </row>
    <row r="51" spans="1:17" x14ac:dyDescent="0.25">
      <c r="A51" t="str">
        <f t="shared" ref="A51:A58" si="4">A17</f>
        <v>Bedrooms</v>
      </c>
    </row>
    <row r="52" spans="1:17" x14ac:dyDescent="0.25">
      <c r="A52" t="str">
        <f t="shared" si="4"/>
        <v>All categories: Number of bedrooms</v>
      </c>
      <c r="B52" s="45"/>
      <c r="E52" s="45"/>
      <c r="K52" s="45"/>
      <c r="N52" s="45"/>
    </row>
    <row r="53" spans="1:17" x14ac:dyDescent="0.25">
      <c r="A53" t="str">
        <f t="shared" si="4"/>
        <v>No bedrooms</v>
      </c>
      <c r="B53" s="45"/>
      <c r="K53" s="45"/>
    </row>
    <row r="54" spans="1:17" x14ac:dyDescent="0.25">
      <c r="A54" t="str">
        <f t="shared" si="4"/>
        <v>1 bedroom</v>
      </c>
      <c r="B54" s="46">
        <f>G20</f>
        <v>0.13006488824801729</v>
      </c>
      <c r="C54" s="53">
        <f>$G$49*B54</f>
        <v>6.9535940879596243</v>
      </c>
      <c r="D54" s="45">
        <f>C54+E46</f>
        <v>16.454069087959624</v>
      </c>
      <c r="E54" s="45"/>
      <c r="F54" s="45">
        <f>D54</f>
        <v>16.454069087959624</v>
      </c>
      <c r="G54" s="46">
        <f>F54/SUM(F$54:F$58)</f>
        <v>0.30776841876005845</v>
      </c>
      <c r="J54" t="str">
        <f>A54</f>
        <v>1 bedroom</v>
      </c>
      <c r="K54" s="46"/>
      <c r="L54" s="53">
        <f>G10+G9</f>
        <v>902</v>
      </c>
      <c r="M54" s="45">
        <f>F54</f>
        <v>16.454069087959624</v>
      </c>
      <c r="N54" s="53">
        <f>L54+(25*M54)</f>
        <v>1313.3517271989906</v>
      </c>
      <c r="O54" s="46">
        <f>N54/N$59</f>
        <v>0.15877915777085533</v>
      </c>
      <c r="P54" s="46"/>
    </row>
    <row r="55" spans="1:17" x14ac:dyDescent="0.25">
      <c r="A55" t="str">
        <f t="shared" si="4"/>
        <v>2 bedrooms</v>
      </c>
      <c r="B55" s="46">
        <f>G21</f>
        <v>0.33482335976928623</v>
      </c>
      <c r="C55" s="53">
        <f>$G$49*B55</f>
        <v>17.900493871665464</v>
      </c>
      <c r="D55" s="45">
        <f>C55+E47</f>
        <v>22.650018871665466</v>
      </c>
      <c r="E55" s="45"/>
      <c r="F55" s="45">
        <f>D55</f>
        <v>22.650018871665466</v>
      </c>
      <c r="G55" s="46">
        <f t="shared" ref="G55:G58" si="5">F55/SUM(F$54:F$58)</f>
        <v>0.42366179792687336</v>
      </c>
      <c r="J55" t="str">
        <f t="shared" ref="J55:J58" si="6">A55</f>
        <v>2 bedrooms</v>
      </c>
      <c r="K55" s="46"/>
      <c r="L55" s="53">
        <f>G11</f>
        <v>2322</v>
      </c>
      <c r="M55" s="45">
        <f t="shared" ref="M55:M58" si="7">F55</f>
        <v>22.650018871665466</v>
      </c>
      <c r="N55" s="53">
        <f t="shared" ref="N55:N58" si="8">L55+(25*M55)</f>
        <v>2888.2504717916368</v>
      </c>
      <c r="O55" s="46">
        <f t="shared" ref="O55:O58" si="9">N55/N$59</f>
        <v>0.3491783410681642</v>
      </c>
      <c r="P55" s="46"/>
    </row>
    <row r="56" spans="1:17" x14ac:dyDescent="0.25">
      <c r="A56" t="str">
        <f t="shared" si="4"/>
        <v>3 bedrooms</v>
      </c>
      <c r="B56" s="46">
        <f>G22</f>
        <v>0.37909156452775777</v>
      </c>
      <c r="C56" s="53">
        <f>$G$49*B56</f>
        <v>20.267182768565249</v>
      </c>
      <c r="D56" s="45"/>
      <c r="E56" s="45">
        <f>(-C56/SUM(C$56:C$58)*$E$45)+C56</f>
        <v>10.17199279281747</v>
      </c>
      <c r="F56" s="45">
        <f>E56</f>
        <v>10.17199279281747</v>
      </c>
      <c r="G56" s="46">
        <f t="shared" si="5"/>
        <v>0.1902640690730413</v>
      </c>
      <c r="J56" t="str">
        <f t="shared" si="6"/>
        <v>3 bedrooms</v>
      </c>
      <c r="K56" s="46"/>
      <c r="L56" s="53">
        <f t="shared" ref="L56:L58" si="10">G12</f>
        <v>2629</v>
      </c>
      <c r="M56" s="45">
        <f t="shared" si="7"/>
        <v>10.17199279281747</v>
      </c>
      <c r="N56" s="53">
        <f t="shared" si="8"/>
        <v>2883.2998198204368</v>
      </c>
      <c r="O56" s="46">
        <f t="shared" si="9"/>
        <v>0.3485798263412066</v>
      </c>
      <c r="P56" s="46"/>
    </row>
    <row r="57" spans="1:17" x14ac:dyDescent="0.25">
      <c r="A57" t="str">
        <f t="shared" si="4"/>
        <v>4 bedrooms</v>
      </c>
      <c r="B57" s="46">
        <f>G23</f>
        <v>0.12155731795241528</v>
      </c>
      <c r="C57" s="53">
        <f>$G$49*B57</f>
        <v>6.4987581110310018</v>
      </c>
      <c r="D57" s="45"/>
      <c r="E57" s="45">
        <f t="shared" ref="E57:E58" si="11">(-C57/SUM(C$56:C$58)*$E$45)+C57</f>
        <v>3.2616926300285765</v>
      </c>
      <c r="F57" s="45">
        <f t="shared" ref="F57:F58" si="12">E57</f>
        <v>3.2616926300285765</v>
      </c>
      <c r="G57" s="46">
        <f t="shared" si="5"/>
        <v>6.1008980687932222E-2</v>
      </c>
      <c r="J57" t="str">
        <f t="shared" si="6"/>
        <v>4 bedrooms</v>
      </c>
      <c r="K57" s="46"/>
      <c r="L57" s="53">
        <f t="shared" si="10"/>
        <v>843</v>
      </c>
      <c r="M57" s="45">
        <f t="shared" si="7"/>
        <v>3.2616926300285765</v>
      </c>
      <c r="N57" s="53">
        <f t="shared" si="8"/>
        <v>924.54231575071435</v>
      </c>
      <c r="O57" s="46">
        <f t="shared" si="9"/>
        <v>0.111773599697846</v>
      </c>
      <c r="P57" s="46"/>
    </row>
    <row r="58" spans="1:17" x14ac:dyDescent="0.25">
      <c r="A58" t="str">
        <f t="shared" si="4"/>
        <v>5 or more bedrooms</v>
      </c>
      <c r="B58" s="46">
        <f>G24</f>
        <v>3.4462869502523433E-2</v>
      </c>
      <c r="C58" s="53">
        <f>$G$49*B58</f>
        <v>1.842471160778659</v>
      </c>
      <c r="D58" s="45"/>
      <c r="E58" s="45">
        <f t="shared" si="11"/>
        <v>0.92472661752886109</v>
      </c>
      <c r="F58" s="45">
        <f t="shared" si="12"/>
        <v>0.92472661752886109</v>
      </c>
      <c r="G58" s="46">
        <f t="shared" si="5"/>
        <v>1.7296733552094667E-2</v>
      </c>
      <c r="J58" t="str">
        <f t="shared" si="6"/>
        <v>5 or more bedrooms</v>
      </c>
      <c r="K58" s="46"/>
      <c r="L58" s="53">
        <f t="shared" si="10"/>
        <v>239</v>
      </c>
      <c r="M58" s="45">
        <f t="shared" si="7"/>
        <v>0.92472661752886109</v>
      </c>
      <c r="N58" s="53">
        <f t="shared" si="8"/>
        <v>262.11816543822152</v>
      </c>
      <c r="O58" s="46">
        <f t="shared" si="9"/>
        <v>3.1689075121927875E-2</v>
      </c>
      <c r="P58" s="46"/>
    </row>
    <row r="59" spans="1:17" x14ac:dyDescent="0.25">
      <c r="F59" s="78">
        <f>SUM(F54:F58)</f>
        <v>53.462499999999999</v>
      </c>
      <c r="G59" s="80" t="s">
        <v>115</v>
      </c>
      <c r="N59" s="83">
        <f>SUM(N54:N58)</f>
        <v>8271.5625</v>
      </c>
      <c r="O59" s="84"/>
      <c r="P59" s="80"/>
    </row>
    <row r="79" spans="1:1" x14ac:dyDescent="0.25">
      <c r="A79" s="49" t="s">
        <v>141</v>
      </c>
    </row>
    <row r="80" spans="1:1" ht="15.75" thickBot="1" x14ac:dyDescent="0.3">
      <c r="A80" t="s">
        <v>151</v>
      </c>
    </row>
    <row r="81" spans="1:3" ht="15.75" thickBot="1" x14ac:dyDescent="0.3">
      <c r="A81" s="96" t="s">
        <v>142</v>
      </c>
      <c r="B81" s="97" t="s">
        <v>143</v>
      </c>
      <c r="C81" t="s">
        <v>152</v>
      </c>
    </row>
    <row r="82" spans="1:3" ht="15.75" thickBot="1" x14ac:dyDescent="0.3">
      <c r="A82" s="98" t="s">
        <v>144</v>
      </c>
      <c r="B82" s="99">
        <v>55</v>
      </c>
      <c r="C82" t="s">
        <v>153</v>
      </c>
    </row>
    <row r="83" spans="1:3" ht="15.75" thickBot="1" x14ac:dyDescent="0.3">
      <c r="A83" s="98" t="s">
        <v>145</v>
      </c>
      <c r="B83" s="99">
        <v>180</v>
      </c>
      <c r="C83" t="s">
        <v>154</v>
      </c>
    </row>
    <row r="84" spans="1:3" ht="15.75" thickBot="1" x14ac:dyDescent="0.3">
      <c r="A84" s="98" t="s">
        <v>146</v>
      </c>
      <c r="B84" s="99">
        <v>109</v>
      </c>
      <c r="C84" t="s">
        <v>28</v>
      </c>
    </row>
    <row r="85" spans="1:3" ht="15.75" thickBot="1" x14ac:dyDescent="0.3">
      <c r="A85" s="98" t="s">
        <v>147</v>
      </c>
      <c r="B85" s="99">
        <v>59</v>
      </c>
      <c r="C85" t="s">
        <v>29</v>
      </c>
    </row>
    <row r="86" spans="1:3" ht="15.75" thickBot="1" x14ac:dyDescent="0.3">
      <c r="A86" s="98" t="s">
        <v>148</v>
      </c>
      <c r="B86" s="99">
        <v>8</v>
      </c>
      <c r="C86" t="s">
        <v>30</v>
      </c>
    </row>
    <row r="87" spans="1:3" ht="15.75" thickBot="1" x14ac:dyDescent="0.3">
      <c r="A87" s="98" t="s">
        <v>149</v>
      </c>
      <c r="B87" s="99">
        <v>2</v>
      </c>
      <c r="C87" t="s">
        <v>155</v>
      </c>
    </row>
    <row r="88" spans="1:3" ht="15.75" thickBot="1" x14ac:dyDescent="0.3">
      <c r="A88" s="100" t="s">
        <v>150</v>
      </c>
      <c r="B88" s="101">
        <v>413</v>
      </c>
    </row>
  </sheetData>
  <mergeCells count="1">
    <mergeCell ref="B38:D38"/>
  </mergeCells>
  <pageMargins left="0.7" right="0.7" top="0.75" bottom="0.75" header="0.3" footer="0.3"/>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2"/>
  <sheetViews>
    <sheetView topLeftCell="A4" workbookViewId="0">
      <selection activeCell="I11" sqref="I11"/>
    </sheetView>
  </sheetViews>
  <sheetFormatPr defaultRowHeight="15" x14ac:dyDescent="0.25"/>
  <cols>
    <col min="1" max="1" width="88.140625" bestFit="1" customWidth="1"/>
    <col min="2" max="2" width="8.7109375" bestFit="1" customWidth="1"/>
    <col min="3" max="3" width="9" bestFit="1" customWidth="1"/>
    <col min="4" max="4" width="8.42578125" bestFit="1" customWidth="1"/>
    <col min="5" max="5" width="8.85546875" bestFit="1" customWidth="1"/>
    <col min="6" max="6" width="8.28515625" bestFit="1" customWidth="1"/>
    <col min="7" max="8" width="8.42578125" bestFit="1" customWidth="1"/>
  </cols>
  <sheetData>
    <row r="1" spans="1:10" x14ac:dyDescent="0.25">
      <c r="A1" s="93" t="s">
        <v>79</v>
      </c>
      <c r="B1" s="94"/>
      <c r="C1" s="94"/>
      <c r="D1" s="94"/>
      <c r="E1" s="94"/>
      <c r="F1" s="94"/>
      <c r="G1" s="94"/>
      <c r="H1" s="94"/>
      <c r="I1" s="94"/>
      <c r="J1" s="54"/>
    </row>
    <row r="2" spans="1:10" x14ac:dyDescent="0.25">
      <c r="A2" s="94"/>
      <c r="B2" s="94"/>
      <c r="C2" s="94"/>
      <c r="D2" s="94"/>
      <c r="E2" s="94"/>
      <c r="F2" s="94"/>
      <c r="G2" s="94"/>
      <c r="H2" s="94"/>
      <c r="I2" s="94"/>
      <c r="J2" s="54"/>
    </row>
    <row r="3" spans="1:10" x14ac:dyDescent="0.25">
      <c r="A3" s="94"/>
      <c r="B3" s="94"/>
      <c r="C3" s="94"/>
      <c r="D3" s="94"/>
      <c r="E3" s="94"/>
      <c r="F3" s="94"/>
      <c r="G3" s="94"/>
      <c r="H3" s="94"/>
      <c r="I3" s="94"/>
      <c r="J3" s="54"/>
    </row>
    <row r="4" spans="1:10" x14ac:dyDescent="0.25">
      <c r="A4" s="55" t="s">
        <v>80</v>
      </c>
      <c r="B4" s="95" t="s">
        <v>81</v>
      </c>
      <c r="C4" s="94"/>
      <c r="D4" s="94"/>
      <c r="E4" s="94"/>
      <c r="F4" s="94"/>
      <c r="G4" s="94"/>
      <c r="H4" s="94"/>
      <c r="I4" s="94"/>
      <c r="J4" s="94"/>
    </row>
    <row r="5" spans="1:10" ht="25.5" x14ac:dyDescent="0.25">
      <c r="A5" s="55" t="s">
        <v>82</v>
      </c>
      <c r="B5" s="95" t="s">
        <v>83</v>
      </c>
      <c r="C5" s="94"/>
      <c r="D5" s="94"/>
      <c r="E5" s="94"/>
      <c r="F5" s="94"/>
      <c r="G5" s="94"/>
      <c r="H5" s="94"/>
      <c r="I5" s="94"/>
      <c r="J5" s="94"/>
    </row>
    <row r="6" spans="1:10" x14ac:dyDescent="0.25">
      <c r="A6" s="55" t="s">
        <v>84</v>
      </c>
      <c r="B6" s="95" t="s">
        <v>35</v>
      </c>
      <c r="C6" s="94"/>
      <c r="D6" s="94"/>
      <c r="E6" s="94"/>
      <c r="F6" s="94"/>
      <c r="G6" s="94"/>
      <c r="H6" s="94"/>
      <c r="I6" s="94"/>
      <c r="J6" s="94"/>
    </row>
    <row r="7" spans="1:10" x14ac:dyDescent="0.25">
      <c r="A7" s="54"/>
      <c r="B7" s="54"/>
      <c r="C7" s="54"/>
      <c r="D7" s="54"/>
      <c r="E7" s="54"/>
      <c r="F7" s="54"/>
      <c r="G7" s="54"/>
      <c r="H7" s="54"/>
      <c r="I7" s="54"/>
      <c r="J7" s="54"/>
    </row>
    <row r="8" spans="1:10" x14ac:dyDescent="0.25">
      <c r="A8" s="56" t="s">
        <v>17</v>
      </c>
      <c r="B8" s="90" t="s">
        <v>85</v>
      </c>
      <c r="C8" s="91"/>
      <c r="D8" s="91"/>
      <c r="E8" s="91"/>
      <c r="F8" s="91"/>
      <c r="G8" s="91"/>
      <c r="H8" s="92"/>
      <c r="I8" s="54"/>
      <c r="J8" s="54"/>
    </row>
    <row r="9" spans="1:10" ht="25.5" x14ac:dyDescent="0.25">
      <c r="A9" s="56" t="s">
        <v>86</v>
      </c>
      <c r="B9" s="90" t="s">
        <v>87</v>
      </c>
      <c r="C9" s="91"/>
      <c r="D9" s="91"/>
      <c r="E9" s="91"/>
      <c r="F9" s="91"/>
      <c r="G9" s="91"/>
      <c r="H9" s="92"/>
      <c r="I9" s="54"/>
      <c r="J9" s="54"/>
    </row>
    <row r="10" spans="1:10" x14ac:dyDescent="0.25">
      <c r="A10" s="56" t="s">
        <v>88</v>
      </c>
      <c r="B10" s="90" t="s">
        <v>89</v>
      </c>
      <c r="C10" s="91"/>
      <c r="D10" s="91"/>
      <c r="E10" s="91"/>
      <c r="F10" s="91"/>
      <c r="G10" s="91"/>
      <c r="H10" s="92"/>
      <c r="I10" s="54"/>
      <c r="J10" s="54"/>
    </row>
    <row r="11" spans="1:10" ht="114.75" x14ac:dyDescent="0.25">
      <c r="A11" s="56" t="s">
        <v>36</v>
      </c>
      <c r="B11" s="60" t="s">
        <v>72</v>
      </c>
      <c r="C11" s="60" t="s">
        <v>73</v>
      </c>
      <c r="D11" s="60" t="s">
        <v>38</v>
      </c>
      <c r="E11" s="60" t="s">
        <v>74</v>
      </c>
      <c r="F11" s="60" t="s">
        <v>75</v>
      </c>
      <c r="G11" s="60" t="s">
        <v>76</v>
      </c>
      <c r="H11" s="60" t="s">
        <v>77</v>
      </c>
      <c r="I11" s="54"/>
      <c r="J11" s="54"/>
    </row>
    <row r="12" spans="1:10" x14ac:dyDescent="0.25">
      <c r="A12" s="57" t="s">
        <v>90</v>
      </c>
      <c r="B12" s="54"/>
      <c r="C12" s="54"/>
      <c r="D12" s="54"/>
      <c r="E12" s="54"/>
      <c r="F12" s="54"/>
      <c r="G12" s="54"/>
      <c r="H12" s="54"/>
      <c r="I12" s="54"/>
      <c r="J12" s="54"/>
    </row>
    <row r="13" spans="1:10" x14ac:dyDescent="0.25">
      <c r="A13" s="58" t="s">
        <v>91</v>
      </c>
      <c r="B13" s="59">
        <v>44386</v>
      </c>
      <c r="C13" s="59">
        <v>31193</v>
      </c>
      <c r="D13" s="59">
        <v>19563</v>
      </c>
      <c r="E13" s="59">
        <v>11630</v>
      </c>
      <c r="F13" s="59">
        <v>13193</v>
      </c>
      <c r="G13" s="59">
        <v>6159</v>
      </c>
      <c r="H13" s="59">
        <v>7034</v>
      </c>
      <c r="I13" s="54"/>
      <c r="J13" s="54"/>
    </row>
    <row r="14" spans="1:10" x14ac:dyDescent="0.25">
      <c r="A14" s="58" t="s">
        <v>92</v>
      </c>
      <c r="B14" s="59">
        <v>14161</v>
      </c>
      <c r="C14" s="59">
        <v>9102</v>
      </c>
      <c r="D14" s="59">
        <v>7108</v>
      </c>
      <c r="E14" s="59">
        <v>1994</v>
      </c>
      <c r="F14" s="59">
        <v>5059</v>
      </c>
      <c r="G14" s="59">
        <v>2553</v>
      </c>
      <c r="H14" s="59">
        <v>2506</v>
      </c>
      <c r="I14" s="54"/>
      <c r="J14" s="54"/>
    </row>
    <row r="15" spans="1:10" x14ac:dyDescent="0.25">
      <c r="A15" s="58" t="s">
        <v>93</v>
      </c>
      <c r="B15" s="59">
        <v>7799</v>
      </c>
      <c r="C15" s="59">
        <v>5672</v>
      </c>
      <c r="D15" s="59">
        <v>5238</v>
      </c>
      <c r="E15" s="59">
        <v>434</v>
      </c>
      <c r="F15" s="59">
        <v>2127</v>
      </c>
      <c r="G15" s="59">
        <v>1369</v>
      </c>
      <c r="H15" s="59">
        <v>758</v>
      </c>
      <c r="I15" s="54"/>
      <c r="J15" s="54"/>
    </row>
    <row r="16" spans="1:10" x14ac:dyDescent="0.25">
      <c r="A16" s="58" t="s">
        <v>94</v>
      </c>
      <c r="B16" s="59">
        <v>6362</v>
      </c>
      <c r="C16" s="59">
        <v>3430</v>
      </c>
      <c r="D16" s="59">
        <v>1870</v>
      </c>
      <c r="E16" s="59">
        <v>1560</v>
      </c>
      <c r="F16" s="59">
        <v>2932</v>
      </c>
      <c r="G16" s="59">
        <v>1184</v>
      </c>
      <c r="H16" s="59">
        <v>1748</v>
      </c>
      <c r="I16" s="54"/>
      <c r="J16" s="54"/>
    </row>
    <row r="17" spans="1:10" x14ac:dyDescent="0.25">
      <c r="A17" s="58" t="s">
        <v>95</v>
      </c>
      <c r="B17" s="59">
        <v>28178</v>
      </c>
      <c r="C17" s="59">
        <v>20792</v>
      </c>
      <c r="D17" s="59">
        <v>11726</v>
      </c>
      <c r="E17" s="59">
        <v>9066</v>
      </c>
      <c r="F17" s="59">
        <v>7386</v>
      </c>
      <c r="G17" s="59">
        <v>3356</v>
      </c>
      <c r="H17" s="59">
        <v>4030</v>
      </c>
      <c r="I17" s="54"/>
      <c r="J17" s="54"/>
    </row>
    <row r="18" spans="1:10" x14ac:dyDescent="0.25">
      <c r="A18" s="58" t="s">
        <v>96</v>
      </c>
      <c r="B18" s="59">
        <v>6160</v>
      </c>
      <c r="C18" s="59">
        <v>5496</v>
      </c>
      <c r="D18" s="59">
        <v>5055</v>
      </c>
      <c r="E18" s="59">
        <v>441</v>
      </c>
      <c r="F18" s="59">
        <v>664</v>
      </c>
      <c r="G18" s="59">
        <v>391</v>
      </c>
      <c r="H18" s="59">
        <v>273</v>
      </c>
      <c r="I18" s="54"/>
      <c r="J18" s="54"/>
    </row>
    <row r="19" spans="1:10" x14ac:dyDescent="0.25">
      <c r="A19" s="58" t="s">
        <v>97</v>
      </c>
      <c r="B19" s="59">
        <v>15236</v>
      </c>
      <c r="C19" s="59">
        <v>12005</v>
      </c>
      <c r="D19" s="59">
        <v>5420</v>
      </c>
      <c r="E19" s="59">
        <v>6585</v>
      </c>
      <c r="F19" s="59">
        <v>3231</v>
      </c>
      <c r="G19" s="59">
        <v>1289</v>
      </c>
      <c r="H19" s="59">
        <v>1942</v>
      </c>
      <c r="I19" s="54"/>
      <c r="J19" s="54"/>
    </row>
    <row r="20" spans="1:10" x14ac:dyDescent="0.25">
      <c r="A20" s="58" t="s">
        <v>98</v>
      </c>
      <c r="B20" s="59">
        <v>7088</v>
      </c>
      <c r="C20" s="59">
        <v>5828</v>
      </c>
      <c r="D20" s="59">
        <v>3594</v>
      </c>
      <c r="E20" s="59">
        <v>2234</v>
      </c>
      <c r="F20" s="59">
        <v>1260</v>
      </c>
      <c r="G20" s="59">
        <v>450</v>
      </c>
      <c r="H20" s="59">
        <v>810</v>
      </c>
      <c r="I20" s="54"/>
      <c r="J20" s="54"/>
    </row>
    <row r="21" spans="1:10" x14ac:dyDescent="0.25">
      <c r="A21" s="58" t="s">
        <v>99</v>
      </c>
      <c r="B21" s="59">
        <v>5842</v>
      </c>
      <c r="C21" s="59">
        <v>4268</v>
      </c>
      <c r="D21" s="59">
        <v>802</v>
      </c>
      <c r="E21" s="59">
        <v>3466</v>
      </c>
      <c r="F21" s="59">
        <v>1574</v>
      </c>
      <c r="G21" s="59">
        <v>647</v>
      </c>
      <c r="H21" s="59">
        <v>927</v>
      </c>
      <c r="I21" s="54"/>
      <c r="J21" s="54"/>
    </row>
    <row r="22" spans="1:10" x14ac:dyDescent="0.25">
      <c r="A22" s="58" t="s">
        <v>69</v>
      </c>
      <c r="B22" s="59">
        <v>2306</v>
      </c>
      <c r="C22" s="59">
        <v>1909</v>
      </c>
      <c r="D22" s="59">
        <v>1024</v>
      </c>
      <c r="E22" s="59">
        <v>885</v>
      </c>
      <c r="F22" s="59">
        <v>397</v>
      </c>
      <c r="G22" s="59">
        <v>192</v>
      </c>
      <c r="H22" s="59">
        <v>205</v>
      </c>
      <c r="I22" s="54"/>
      <c r="J22" s="54"/>
    </row>
    <row r="23" spans="1:10" x14ac:dyDescent="0.25">
      <c r="A23" s="58" t="s">
        <v>100</v>
      </c>
      <c r="B23" s="59">
        <v>3657</v>
      </c>
      <c r="C23" s="59">
        <v>1878</v>
      </c>
      <c r="D23" s="59">
        <v>586</v>
      </c>
      <c r="E23" s="59">
        <v>1292</v>
      </c>
      <c r="F23" s="59">
        <v>1779</v>
      </c>
      <c r="G23" s="59">
        <v>668</v>
      </c>
      <c r="H23" s="59">
        <v>1111</v>
      </c>
      <c r="I23" s="54"/>
      <c r="J23" s="54"/>
    </row>
    <row r="24" spans="1:10" x14ac:dyDescent="0.25">
      <c r="A24" s="58" t="s">
        <v>101</v>
      </c>
      <c r="B24" s="59">
        <v>1952</v>
      </c>
      <c r="C24" s="59">
        <v>1108</v>
      </c>
      <c r="D24" s="59">
        <v>435</v>
      </c>
      <c r="E24" s="59">
        <v>673</v>
      </c>
      <c r="F24" s="59">
        <v>844</v>
      </c>
      <c r="G24" s="59">
        <v>158</v>
      </c>
      <c r="H24" s="59">
        <v>686</v>
      </c>
      <c r="I24" s="54"/>
      <c r="J24" s="54"/>
    </row>
    <row r="25" spans="1:10" x14ac:dyDescent="0.25">
      <c r="A25" s="58" t="s">
        <v>102</v>
      </c>
      <c r="B25" s="59">
        <v>1536</v>
      </c>
      <c r="C25" s="59">
        <v>664</v>
      </c>
      <c r="D25" s="59">
        <v>109</v>
      </c>
      <c r="E25" s="59">
        <v>555</v>
      </c>
      <c r="F25" s="59">
        <v>872</v>
      </c>
      <c r="G25" s="59">
        <v>474</v>
      </c>
      <c r="H25" s="59">
        <v>398</v>
      </c>
      <c r="I25" s="54"/>
      <c r="J25" s="54"/>
    </row>
    <row r="26" spans="1:10" x14ac:dyDescent="0.25">
      <c r="A26" s="58" t="s">
        <v>70</v>
      </c>
      <c r="B26" s="59">
        <v>169</v>
      </c>
      <c r="C26" s="59">
        <v>106</v>
      </c>
      <c r="D26" s="59">
        <v>42</v>
      </c>
      <c r="E26" s="59">
        <v>64</v>
      </c>
      <c r="F26" s="59">
        <v>63</v>
      </c>
      <c r="G26" s="59">
        <v>36</v>
      </c>
      <c r="H26" s="59">
        <v>27</v>
      </c>
      <c r="I26" s="54"/>
      <c r="J26" s="54"/>
    </row>
    <row r="27" spans="1:10" x14ac:dyDescent="0.25">
      <c r="A27" s="58" t="s">
        <v>103</v>
      </c>
      <c r="B27" s="59">
        <v>3125</v>
      </c>
      <c r="C27" s="59">
        <v>1413</v>
      </c>
      <c r="D27" s="59">
        <v>665</v>
      </c>
      <c r="E27" s="59">
        <v>748</v>
      </c>
      <c r="F27" s="59">
        <v>1712</v>
      </c>
      <c r="G27" s="59">
        <v>1008</v>
      </c>
      <c r="H27" s="59">
        <v>704</v>
      </c>
      <c r="I27" s="54"/>
      <c r="J27" s="54"/>
    </row>
    <row r="28" spans="1:10" x14ac:dyDescent="0.25">
      <c r="A28" s="58" t="s">
        <v>104</v>
      </c>
      <c r="B28" s="59">
        <v>1973</v>
      </c>
      <c r="C28" s="59">
        <v>682</v>
      </c>
      <c r="D28" s="59">
        <v>188</v>
      </c>
      <c r="E28" s="59">
        <v>494</v>
      </c>
      <c r="F28" s="59">
        <v>1291</v>
      </c>
      <c r="G28" s="59">
        <v>738</v>
      </c>
      <c r="H28" s="59">
        <v>553</v>
      </c>
      <c r="I28" s="54"/>
      <c r="J28" s="54"/>
    </row>
    <row r="29" spans="1:10" x14ac:dyDescent="0.25">
      <c r="A29" s="58" t="s">
        <v>71</v>
      </c>
      <c r="B29" s="59">
        <v>1152</v>
      </c>
      <c r="C29" s="59">
        <v>731</v>
      </c>
      <c r="D29" s="59">
        <v>477</v>
      </c>
      <c r="E29" s="59">
        <v>254</v>
      </c>
      <c r="F29" s="59">
        <v>421</v>
      </c>
      <c r="G29" s="59">
        <v>270</v>
      </c>
      <c r="H29" s="59">
        <v>151</v>
      </c>
      <c r="I29" s="54"/>
      <c r="J29" s="54"/>
    </row>
    <row r="30" spans="1:10" x14ac:dyDescent="0.25">
      <c r="A30" s="58" t="s">
        <v>105</v>
      </c>
      <c r="B30" s="59">
        <v>2047</v>
      </c>
      <c r="C30" s="59">
        <v>1299</v>
      </c>
      <c r="D30" s="59">
        <v>729</v>
      </c>
      <c r="E30" s="59">
        <v>570</v>
      </c>
      <c r="F30" s="59">
        <v>748</v>
      </c>
      <c r="G30" s="59">
        <v>250</v>
      </c>
      <c r="H30" s="59">
        <v>498</v>
      </c>
      <c r="I30" s="54"/>
      <c r="J30" s="54"/>
    </row>
    <row r="31" spans="1:10" x14ac:dyDescent="0.25">
      <c r="A31" s="58" t="s">
        <v>106</v>
      </c>
      <c r="B31" s="59">
        <v>601</v>
      </c>
      <c r="C31" s="59">
        <v>403</v>
      </c>
      <c r="D31" s="59">
        <v>172</v>
      </c>
      <c r="E31" s="59">
        <v>231</v>
      </c>
      <c r="F31" s="59">
        <v>198</v>
      </c>
      <c r="G31" s="59">
        <v>85</v>
      </c>
      <c r="H31" s="59">
        <v>113</v>
      </c>
      <c r="I31" s="54"/>
      <c r="J31" s="54"/>
    </row>
    <row r="32" spans="1:10" x14ac:dyDescent="0.25">
      <c r="A32" s="58" t="s">
        <v>107</v>
      </c>
      <c r="B32" s="59">
        <v>1446</v>
      </c>
      <c r="C32" s="59">
        <v>896</v>
      </c>
      <c r="D32" s="59">
        <v>557</v>
      </c>
      <c r="E32" s="59">
        <v>339</v>
      </c>
      <c r="F32" s="59">
        <v>550</v>
      </c>
      <c r="G32" s="59">
        <v>165</v>
      </c>
      <c r="H32" s="59">
        <v>385</v>
      </c>
      <c r="I32" s="54"/>
      <c r="J32" s="54"/>
    </row>
  </sheetData>
  <mergeCells count="7">
    <mergeCell ref="B10:H10"/>
    <mergeCell ref="A1:I3"/>
    <mergeCell ref="B4:J4"/>
    <mergeCell ref="B5:J5"/>
    <mergeCell ref="B6:J6"/>
    <mergeCell ref="B8:H8"/>
    <mergeCell ref="B9:H9"/>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Population</vt:lpstr>
      <vt:lpstr>Bedrooms &amp; Tenure</vt:lpstr>
      <vt:lpstr>BANP</vt:lpstr>
      <vt:lpstr>LC4101EW</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Murphy</dc:creator>
  <cp:lastModifiedBy>Crawford</cp:lastModifiedBy>
  <dcterms:created xsi:type="dcterms:W3CDTF">2019-02-07T15:43:02Z</dcterms:created>
  <dcterms:modified xsi:type="dcterms:W3CDTF">2019-03-04T20:58:38Z</dcterms:modified>
</cp:coreProperties>
</file>